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trlProps/ctrlProp8.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C:\SAKSHI\K K SILK MILLS LTD\BSE Compliances\FY 2025-26\Q4\Website disclosure\"/>
    </mc:Choice>
  </mc:AlternateContent>
  <bookViews>
    <workbookView xWindow="-120" yWindow="-120" windowWidth="20730" windowHeight="11160" tabRatio="829" activeTab="1"/>
  </bookViews>
  <sheets>
    <sheet name="Index" sheetId="47" r:id="rId1"/>
    <sheet name="GeneralInfo" sheetId="39" r:id="rId2"/>
    <sheet name="Declaration" sheetId="40" r:id="rId3"/>
    <sheet name="Summary" sheetId="44" r:id="rId4"/>
    <sheet name="Shareholding Pattern" sheetId="1" r:id="rId5"/>
    <sheet name="IndHUF" sheetId="2"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8"/>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52511"/>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16" i="34" l="1"/>
  <c r="O16" i="34"/>
  <c r="Q16" i="34" s="1"/>
  <c r="M16" i="34"/>
  <c r="AF16" i="34" s="1"/>
  <c r="V15" i="34"/>
  <c r="O15" i="34"/>
  <c r="Q15" i="34" s="1"/>
  <c r="M15" i="34"/>
  <c r="AF15" i="34" s="1"/>
  <c r="T15" i="18"/>
  <c r="M15" i="18"/>
  <c r="O15" i="18" s="1"/>
  <c r="K15" i="18"/>
  <c r="AE15" i="18" s="1"/>
  <c r="Z16" i="34" l="1"/>
  <c r="Z15" i="34"/>
  <c r="X15" i="18"/>
  <c r="W16" i="34"/>
  <c r="W15" i="34"/>
  <c r="U15" i="18"/>
  <c r="AE21" i="2"/>
  <c r="AF21" i="2" s="1"/>
  <c r="AD21" i="2"/>
  <c r="AB21" i="2"/>
  <c r="Z21" i="2"/>
  <c r="T21" i="2"/>
  <c r="M21" i="2"/>
  <c r="O21" i="2" s="1"/>
  <c r="K21" i="2"/>
  <c r="AK21" i="2" s="1"/>
  <c r="AE20" i="2"/>
  <c r="AF20" i="2" s="1"/>
  <c r="AD20" i="2"/>
  <c r="AB20" i="2"/>
  <c r="Z20" i="2"/>
  <c r="T20" i="2"/>
  <c r="M20" i="2"/>
  <c r="O20" i="2" s="1"/>
  <c r="K20" i="2"/>
  <c r="AK20" i="2" s="1"/>
  <c r="AE19" i="2"/>
  <c r="AF19" i="2" s="1"/>
  <c r="AD19" i="2"/>
  <c r="AB19" i="2"/>
  <c r="Z19" i="2"/>
  <c r="T19" i="2"/>
  <c r="M19" i="2"/>
  <c r="O19" i="2" s="1"/>
  <c r="K19" i="2"/>
  <c r="AK19" i="2" s="1"/>
  <c r="AE18" i="2"/>
  <c r="AF18" i="2" s="1"/>
  <c r="AD18" i="2"/>
  <c r="AB18" i="2"/>
  <c r="Z18" i="2"/>
  <c r="T18" i="2"/>
  <c r="M18" i="2"/>
  <c r="O18" i="2" s="1"/>
  <c r="K18" i="2"/>
  <c r="AK18" i="2" s="1"/>
  <c r="AE17" i="2"/>
  <c r="AF17" i="2" s="1"/>
  <c r="AD17" i="2"/>
  <c r="AB17" i="2"/>
  <c r="Z17" i="2"/>
  <c r="T17" i="2"/>
  <c r="M17" i="2"/>
  <c r="O17" i="2" s="1"/>
  <c r="K17" i="2"/>
  <c r="AK17" i="2" s="1"/>
  <c r="AE16" i="2"/>
  <c r="AF16" i="2" s="1"/>
  <c r="AD16" i="2"/>
  <c r="AB16" i="2"/>
  <c r="Z16" i="2"/>
  <c r="T16" i="2"/>
  <c r="M16" i="2"/>
  <c r="O16" i="2" s="1"/>
  <c r="K16" i="2"/>
  <c r="AK16" i="2" s="1"/>
  <c r="AE15" i="2"/>
  <c r="AF15" i="2" s="1"/>
  <c r="AD15" i="2"/>
  <c r="AB15" i="2"/>
  <c r="Z15" i="2"/>
  <c r="T15" i="2"/>
  <c r="M15" i="2"/>
  <c r="O15" i="2" s="1"/>
  <c r="K15" i="2"/>
  <c r="AK15" i="2" s="1"/>
  <c r="X21" i="2" l="1"/>
  <c r="X20" i="2"/>
  <c r="X19" i="2"/>
  <c r="X18" i="2"/>
  <c r="X17" i="2"/>
  <c r="X16" i="2"/>
  <c r="X15" i="2"/>
  <c r="U19" i="2"/>
  <c r="U21" i="2"/>
  <c r="U20" i="2"/>
  <c r="U18" i="2"/>
  <c r="U17" i="2"/>
  <c r="U16" i="2"/>
  <c r="U15" i="2"/>
  <c r="F35" i="34"/>
  <c r="AE32" i="34" l="1"/>
  <c r="AD32" i="34"/>
  <c r="AC32"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6" i="5"/>
  <c r="T17" i="1" s="1"/>
  <c r="V13" i="5"/>
  <c r="S16" i="4"/>
  <c r="T16" i="1" s="1"/>
  <c r="T13" i="4"/>
  <c r="S16" i="3"/>
  <c r="T15" i="1" s="1"/>
  <c r="T13" i="3"/>
  <c r="M16" i="3"/>
  <c r="S23" i="2"/>
  <c r="T13" i="2"/>
  <c r="T14" i="1" l="1"/>
  <c r="M13" i="6"/>
  <c r="M13" i="3"/>
  <c r="U52" i="34" l="1"/>
  <c r="U51" i="34"/>
  <c r="U50" i="34"/>
  <c r="U49" i="34"/>
  <c r="U48" i="34"/>
  <c r="U47" i="34"/>
  <c r="U46" i="34"/>
  <c r="U45" i="34"/>
  <c r="U44" i="34"/>
  <c r="U43" i="34"/>
  <c r="U42" i="34"/>
  <c r="U41" i="34"/>
  <c r="U40" i="34"/>
  <c r="U39" i="34"/>
  <c r="U38" i="34"/>
  <c r="U37" i="34"/>
  <c r="U36" i="34"/>
  <c r="U34" i="34"/>
  <c r="U33" i="34"/>
  <c r="U32"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6" i="28"/>
  <c r="T16" i="28"/>
  <c r="S16" i="28"/>
  <c r="T13" i="28"/>
  <c r="T13" i="26"/>
  <c r="S16" i="26"/>
  <c r="U16" i="68"/>
  <c r="T16" i="68"/>
  <c r="S16" i="68"/>
  <c r="T13" i="68"/>
  <c r="U16" i="69"/>
  <c r="T16" i="69"/>
  <c r="S16"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7" i="18"/>
  <c r="S17"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3" i="2"/>
  <c r="AC23" i="2"/>
  <c r="AA23" i="2"/>
  <c r="Y23"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7" i="18"/>
  <c r="U16" i="16"/>
  <c r="U16" i="25" l="1"/>
  <c r="AB26" i="1"/>
  <c r="AD26" i="1"/>
  <c r="U23" i="2"/>
  <c r="J18" i="34"/>
  <c r="J35" i="34" s="1"/>
  <c r="F52" i="34"/>
  <c r="F51" i="34"/>
  <c r="F50" i="34"/>
  <c r="F49" i="34"/>
  <c r="F48" i="34"/>
  <c r="F47" i="34"/>
  <c r="F46" i="34"/>
  <c r="F45" i="34"/>
  <c r="F44" i="34"/>
  <c r="F43" i="34"/>
  <c r="F42" i="34"/>
  <c r="F41" i="34"/>
  <c r="F40" i="34"/>
  <c r="F39" i="34"/>
  <c r="F38" i="34"/>
  <c r="F37" i="34"/>
  <c r="F36" i="34"/>
  <c r="F34" i="34"/>
  <c r="F33" i="34"/>
  <c r="F32"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4" i="34"/>
  <c r="Y34" i="34"/>
  <c r="T34" i="34"/>
  <c r="S34" i="34"/>
  <c r="P34" i="34"/>
  <c r="L34" i="34"/>
  <c r="K34" i="34"/>
  <c r="J34" i="34"/>
  <c r="AA33" i="34"/>
  <c r="Y33" i="34"/>
  <c r="T33" i="34"/>
  <c r="S33" i="34"/>
  <c r="P33" i="34"/>
  <c r="L33" i="34"/>
  <c r="K33" i="34"/>
  <c r="J33" i="34"/>
  <c r="AA32" i="34"/>
  <c r="Y32" i="34"/>
  <c r="T32" i="34"/>
  <c r="S32" i="34"/>
  <c r="P32" i="34"/>
  <c r="L32" i="34"/>
  <c r="K32" i="34"/>
  <c r="J32" i="34"/>
  <c r="I52" i="34"/>
  <c r="I51" i="34"/>
  <c r="I50" i="34"/>
  <c r="I49" i="34"/>
  <c r="I48" i="34"/>
  <c r="I47" i="34"/>
  <c r="I46" i="34"/>
  <c r="I45" i="34"/>
  <c r="I44" i="34"/>
  <c r="I43" i="34"/>
  <c r="I42" i="34"/>
  <c r="I41" i="34"/>
  <c r="I40" i="34"/>
  <c r="I39" i="34"/>
  <c r="I38" i="34"/>
  <c r="I37" i="34"/>
  <c r="I36" i="34"/>
  <c r="I34" i="34"/>
  <c r="I33" i="34"/>
  <c r="I32"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6" i="69"/>
  <c r="AB16" i="69"/>
  <c r="AA16" i="69"/>
  <c r="AC16" i="68"/>
  <c r="AB16" i="68"/>
  <c r="AA16" i="68"/>
  <c r="AC16" i="28"/>
  <c r="AB16" i="28"/>
  <c r="AA16"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7" i="18"/>
  <c r="AB17" i="18"/>
  <c r="AA17"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6"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2" i="34" l="1"/>
  <c r="Z51" i="34"/>
  <c r="Z50" i="34"/>
  <c r="Z49" i="34"/>
  <c r="Z48" i="34"/>
  <c r="Z47" i="34"/>
  <c r="Z46" i="34"/>
  <c r="Z45" i="34"/>
  <c r="Z44" i="34"/>
  <c r="Z43" i="34"/>
  <c r="Z42" i="34"/>
  <c r="Z41" i="34"/>
  <c r="Z40" i="34"/>
  <c r="Z39" i="34"/>
  <c r="Z38" i="34"/>
  <c r="Z37" i="34"/>
  <c r="Z36" i="34"/>
  <c r="Z34" i="34"/>
  <c r="Z33" i="34"/>
  <c r="Z32" i="34"/>
  <c r="Z37" i="24"/>
  <c r="Z33" i="24"/>
  <c r="Z39" i="24"/>
  <c r="Z36" i="24"/>
  <c r="Z32" i="24"/>
  <c r="Z38" i="24"/>
  <c r="Z34" i="24"/>
  <c r="Z35" i="24"/>
  <c r="Z30" i="24"/>
  <c r="Z31" i="24"/>
  <c r="Z13" i="3"/>
  <c r="AD13" i="32"/>
  <c r="Y16" i="21" l="1"/>
  <c r="I18" i="34" l="1"/>
  <c r="I35" i="34" s="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49" i="34" l="1"/>
  <c r="O43" i="34"/>
  <c r="O40" i="34"/>
  <c r="O36" i="34"/>
  <c r="O32" i="34"/>
  <c r="O50" i="34"/>
  <c r="O52" i="34"/>
  <c r="O48" i="34"/>
  <c r="O45" i="34"/>
  <c r="O42" i="34"/>
  <c r="O39" i="34"/>
  <c r="O34" i="34"/>
  <c r="O37" i="34"/>
  <c r="O51" i="34"/>
  <c r="O47" i="34"/>
  <c r="O44" i="34"/>
  <c r="O38" i="34"/>
  <c r="O33" i="34"/>
  <c r="O46" i="34"/>
  <c r="O41" i="34"/>
  <c r="O37" i="24"/>
  <c r="O35" i="24"/>
  <c r="O33" i="24"/>
  <c r="O30" i="24"/>
  <c r="O39" i="24"/>
  <c r="O38" i="24"/>
  <c r="O36" i="24"/>
  <c r="O34" i="24"/>
  <c r="O32"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4"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2" i="34"/>
  <c r="M51" i="34"/>
  <c r="M50" i="34"/>
  <c r="M49" i="34"/>
  <c r="M48" i="34"/>
  <c r="M47" i="34"/>
  <c r="M46" i="34"/>
  <c r="M45" i="34"/>
  <c r="M44" i="34"/>
  <c r="M43" i="34"/>
  <c r="M42" i="34"/>
  <c r="M41" i="34"/>
  <c r="M40" i="34"/>
  <c r="M39" i="34"/>
  <c r="M38" i="34"/>
  <c r="M37" i="34"/>
  <c r="M36" i="34"/>
  <c r="M34" i="34"/>
  <c r="M33" i="34"/>
  <c r="M32" i="34"/>
  <c r="Q52" i="34"/>
  <c r="Q51" i="34"/>
  <c r="Q50" i="34"/>
  <c r="Q49" i="34"/>
  <c r="Q48" i="34"/>
  <c r="Q47" i="34"/>
  <c r="Q46" i="34"/>
  <c r="Q45" i="34"/>
  <c r="Q44" i="34"/>
  <c r="Q43" i="34"/>
  <c r="Q42" i="34"/>
  <c r="Q41" i="34"/>
  <c r="Q40" i="34"/>
  <c r="Q39" i="34"/>
  <c r="Q38" i="34"/>
  <c r="Q37" i="34"/>
  <c r="Q36" i="34"/>
  <c r="Q34" i="34"/>
  <c r="Q33" i="34"/>
  <c r="Q32" i="34"/>
  <c r="V52" i="34"/>
  <c r="V51" i="34"/>
  <c r="V50" i="34"/>
  <c r="V49" i="34"/>
  <c r="V48" i="34"/>
  <c r="V47" i="34"/>
  <c r="V46" i="34"/>
  <c r="V45" i="34"/>
  <c r="V44" i="34"/>
  <c r="V43" i="34"/>
  <c r="V42" i="34"/>
  <c r="V41" i="34"/>
  <c r="V40" i="34"/>
  <c r="V39" i="34"/>
  <c r="V38" i="34"/>
  <c r="V37" i="34"/>
  <c r="V36" i="34"/>
  <c r="V34" i="34"/>
  <c r="V33" i="34"/>
  <c r="V32"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8" i="34" l="1"/>
  <c r="W40" i="34"/>
  <c r="W32" i="34"/>
  <c r="W33" i="34"/>
  <c r="W36" i="34"/>
  <c r="W50" i="34"/>
  <c r="W45" i="34"/>
  <c r="W38" i="34"/>
  <c r="W52" i="34"/>
  <c r="W49" i="34"/>
  <c r="W37" i="34"/>
  <c r="W46" i="34"/>
  <c r="W47" i="34"/>
  <c r="W51" i="34"/>
  <c r="AE13" i="18"/>
  <c r="AK13" i="14"/>
  <c r="AK13" i="11"/>
  <c r="AK13" i="10"/>
  <c r="AK13" i="6"/>
  <c r="W42" i="34"/>
  <c r="W43" i="34"/>
  <c r="W39" i="34"/>
  <c r="W41" i="34"/>
  <c r="W34"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8" i="34"/>
  <c r="L35" i="34" s="1"/>
  <c r="K18" i="34"/>
  <c r="K35" i="34" s="1"/>
  <c r="J3" i="34"/>
  <c r="X16" i="25"/>
  <c r="N13" i="5"/>
  <c r="X13" i="5"/>
  <c r="V13" i="3"/>
  <c r="L13" i="4"/>
  <c r="V13" i="4"/>
  <c r="M18" i="34" l="1"/>
  <c r="M3" i="34"/>
  <c r="AG17" i="44"/>
  <c r="W17" i="44"/>
  <c r="R17" i="44"/>
  <c r="Q17" i="44"/>
  <c r="N17" i="44"/>
  <c r="M17" i="44"/>
  <c r="AG16" i="44"/>
  <c r="W16" i="44"/>
  <c r="R16" i="44"/>
  <c r="Q16" i="44"/>
  <c r="N16" i="44"/>
  <c r="M16" i="44"/>
  <c r="M35"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6" i="28"/>
  <c r="W16" i="28"/>
  <c r="R16" i="28"/>
  <c r="Q16" i="28"/>
  <c r="O16" i="28"/>
  <c r="N16" i="28"/>
  <c r="M16" i="28"/>
  <c r="J16" i="28"/>
  <c r="I16" i="28"/>
  <c r="H16"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7" i="18"/>
  <c r="W17" i="18"/>
  <c r="R17" i="18"/>
  <c r="Q17" i="18"/>
  <c r="N17" i="18"/>
  <c r="M17" i="18"/>
  <c r="J17" i="18"/>
  <c r="I17" i="18"/>
  <c r="H17"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7"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7"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7"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3" i="2"/>
  <c r="AE23" i="2"/>
  <c r="AF14" i="1" s="1"/>
  <c r="W23" i="2"/>
  <c r="R23" i="2"/>
  <c r="S14" i="1" s="1"/>
  <c r="Q23" i="2"/>
  <c r="J23" i="2"/>
  <c r="K14" i="1" s="1"/>
  <c r="I23" i="2"/>
  <c r="J14" i="1" s="1"/>
  <c r="K23" i="2"/>
  <c r="AB23" i="2" l="1"/>
  <c r="AL13" i="2"/>
  <c r="AH14" i="1"/>
  <c r="Z23" i="2"/>
  <c r="AD23" i="2"/>
  <c r="Y70" i="1"/>
  <c r="V70" i="1"/>
  <c r="AF18" i="1"/>
  <c r="R14" i="1"/>
  <c r="U14" i="1"/>
  <c r="L14" i="1"/>
  <c r="AC14" i="1" s="1"/>
  <c r="AF23" i="2"/>
  <c r="X14" i="1"/>
  <c r="X23" i="2"/>
  <c r="J16" i="44"/>
  <c r="K77" i="1"/>
  <c r="J15" i="44" s="1"/>
  <c r="L75" i="1"/>
  <c r="J17" i="44"/>
  <c r="L76" i="1"/>
  <c r="V76" i="1" s="1"/>
  <c r="K16" i="28"/>
  <c r="AF13" i="28" s="1"/>
  <c r="AE14" i="1" l="1"/>
  <c r="AA14" i="1"/>
  <c r="AG14" i="1"/>
  <c r="X16" i="28"/>
  <c r="U17" i="44"/>
  <c r="Y75" i="1"/>
  <c r="X16" i="44" s="1"/>
  <c r="V75" i="1"/>
  <c r="U16" i="44" s="1"/>
  <c r="AF26" i="1"/>
  <c r="Y14" i="1"/>
  <c r="K17" i="44"/>
  <c r="Y76" i="1"/>
  <c r="X17" i="44" s="1"/>
  <c r="K16" i="44"/>
  <c r="L77" i="1"/>
  <c r="V77" i="1" s="1"/>
  <c r="O23"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3" i="2"/>
  <c r="O14" i="1" s="1"/>
  <c r="M23" i="2"/>
  <c r="N14" i="1" s="1"/>
  <c r="H23"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R15" i="34" l="1"/>
  <c r="R16" i="34"/>
  <c r="P21" i="2"/>
  <c r="P15" i="18"/>
  <c r="P19" i="2"/>
  <c r="P20" i="2"/>
  <c r="P17" i="2"/>
  <c r="P18" i="2"/>
  <c r="P15" i="2"/>
  <c r="P16" i="2"/>
  <c r="R16" i="15"/>
  <c r="Q24" i="1" s="1"/>
  <c r="P16" i="10"/>
  <c r="Q21" i="1" s="1"/>
  <c r="R16"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6" i="71"/>
  <c r="P16" i="53"/>
  <c r="P16" i="31"/>
  <c r="P16" i="22"/>
  <c r="P16" i="21"/>
  <c r="P16" i="20"/>
  <c r="P17" i="18"/>
  <c r="P16" i="17"/>
  <c r="P16" i="19"/>
  <c r="P16" i="25"/>
  <c r="P16" i="28"/>
  <c r="P16" i="33"/>
  <c r="P16" i="26"/>
  <c r="P16" i="23"/>
  <c r="Q18" i="1"/>
  <c r="P23"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2" i="34" l="1"/>
  <c r="R49" i="34"/>
  <c r="R45" i="34"/>
  <c r="R42" i="34"/>
  <c r="R39" i="34"/>
  <c r="R34" i="34"/>
  <c r="R32" i="34"/>
  <c r="R51" i="34"/>
  <c r="R47" i="34"/>
  <c r="R44" i="34"/>
  <c r="R38" i="34"/>
  <c r="R33" i="34"/>
  <c r="R50" i="34"/>
  <c r="R46" i="34"/>
  <c r="R41" i="34"/>
  <c r="R37" i="34"/>
  <c r="R48" i="34"/>
  <c r="R43" i="34"/>
  <c r="R36" i="34"/>
  <c r="R40"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X16" i="34" l="1"/>
  <c r="X15" i="34"/>
  <c r="N15" i="34"/>
  <c r="N16" i="34"/>
  <c r="L15" i="18"/>
  <c r="V15" i="18"/>
  <c r="V21" i="2"/>
  <c r="L21" i="2"/>
  <c r="V20" i="2"/>
  <c r="L20" i="2"/>
  <c r="L19" i="2"/>
  <c r="V19" i="2"/>
  <c r="V18" i="2"/>
  <c r="L18" i="2"/>
  <c r="L17" i="2"/>
  <c r="V17" i="2"/>
  <c r="L16" i="2"/>
  <c r="V16" i="2"/>
  <c r="L15" i="2"/>
  <c r="V15" i="2"/>
  <c r="V16" i="71"/>
  <c r="V16" i="69"/>
  <c r="V16" i="70"/>
  <c r="V16" i="68"/>
  <c r="V16" i="26"/>
  <c r="V16"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6" i="5"/>
  <c r="N16" i="5"/>
  <c r="AA79" i="1"/>
  <c r="Z18" i="44" s="1"/>
  <c r="AE79" i="1"/>
  <c r="AD18" i="44" s="1"/>
  <c r="AG79" i="1"/>
  <c r="AF18" i="44" s="1"/>
  <c r="W41" i="1"/>
  <c r="V16" i="11"/>
  <c r="M22" i="1"/>
  <c r="W22" i="1"/>
  <c r="L16" i="11"/>
  <c r="V16" i="25"/>
  <c r="V17"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6" i="71"/>
  <c r="L16" i="62"/>
  <c r="L16" i="60"/>
  <c r="L16" i="58"/>
  <c r="L16" i="54"/>
  <c r="L16" i="68"/>
  <c r="L16" i="63"/>
  <c r="L16" i="57"/>
  <c r="L16" i="64"/>
  <c r="L16" i="53"/>
  <c r="L16" i="20"/>
  <c r="L16" i="22"/>
  <c r="L16" i="25"/>
  <c r="L16" i="17"/>
  <c r="L16" i="28"/>
  <c r="L16" i="26"/>
  <c r="L17" i="18"/>
  <c r="L16" i="21"/>
  <c r="L16" i="19"/>
  <c r="L16" i="33"/>
  <c r="L16" i="31"/>
  <c r="L16" i="23"/>
  <c r="L23" i="2"/>
  <c r="W14" i="1"/>
  <c r="M18" i="1"/>
  <c r="V23"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8" i="34" l="1"/>
  <c r="U35" i="34" s="1"/>
  <c r="U16" i="59"/>
  <c r="U16" i="24"/>
  <c r="X50" i="34"/>
  <c r="X43" i="34"/>
  <c r="X36" i="34"/>
  <c r="X46" i="34"/>
  <c r="X37" i="34"/>
  <c r="X49" i="34"/>
  <c r="X42" i="34"/>
  <c r="X33" i="34"/>
  <c r="X34" i="34"/>
  <c r="X48" i="34"/>
  <c r="X40" i="34"/>
  <c r="X32" i="34"/>
  <c r="X45" i="34"/>
  <c r="X41" i="34"/>
  <c r="X52" i="34"/>
  <c r="X51" i="34"/>
  <c r="X38" i="34"/>
  <c r="X47" i="34"/>
  <c r="X44" i="34"/>
  <c r="X39" i="34"/>
  <c r="O18" i="34"/>
  <c r="O35" i="34" s="1"/>
  <c r="N51" i="34"/>
  <c r="N47" i="34"/>
  <c r="N44" i="34"/>
  <c r="N38" i="34"/>
  <c r="N33" i="34"/>
  <c r="W18" i="34"/>
  <c r="W35" i="34" s="1"/>
  <c r="N50" i="34"/>
  <c r="N46" i="34"/>
  <c r="N41" i="34"/>
  <c r="N37" i="34"/>
  <c r="Q18" i="34"/>
  <c r="Q35" i="34" s="1"/>
  <c r="N49" i="34"/>
  <c r="N43" i="34"/>
  <c r="N40" i="34"/>
  <c r="N36" i="34"/>
  <c r="N32" i="34"/>
  <c r="N52" i="34"/>
  <c r="N48" i="34"/>
  <c r="N45" i="34"/>
  <c r="N42" i="34"/>
  <c r="N39" i="34"/>
  <c r="N34"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8" i="34"/>
  <c r="X35"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8" i="34"/>
  <c r="AE35" i="34" s="1"/>
  <c r="AD18" i="34"/>
  <c r="AD35" i="34" s="1"/>
  <c r="AC18" i="34"/>
  <c r="AC35" i="34" s="1"/>
  <c r="N18" i="34"/>
  <c r="N35" i="34" s="1"/>
  <c r="P18" i="34"/>
  <c r="P35" i="34" s="1"/>
  <c r="N3" i="34"/>
  <c r="O3" i="34"/>
  <c r="Q3" i="34"/>
  <c r="P3" i="34"/>
  <c r="V3" i="34"/>
  <c r="Y18" i="34"/>
  <c r="T18" i="34"/>
  <c r="T35" i="34" s="1"/>
  <c r="AA18" i="34"/>
  <c r="AA35" i="34" s="1"/>
  <c r="S3" i="34"/>
  <c r="Z3" i="34"/>
  <c r="AA3" i="34"/>
  <c r="Y3" i="34"/>
  <c r="V18" i="34"/>
  <c r="V35" i="34" s="1"/>
  <c r="T3" i="34"/>
  <c r="S18" i="34"/>
  <c r="S35" i="34" s="1"/>
  <c r="R3" i="34"/>
  <c r="R18" i="34"/>
  <c r="R35" i="34" s="1"/>
  <c r="V14" i="44"/>
  <c r="Z18" i="34" l="1"/>
  <c r="Z35" i="34" s="1"/>
  <c r="Y35" i="34"/>
  <c r="AC46" i="34"/>
  <c r="AC42" i="34"/>
  <c r="AC38" i="34"/>
  <c r="AC34" i="34"/>
  <c r="AC45" i="34"/>
  <c r="AC33" i="34"/>
  <c r="AC47" i="34"/>
  <c r="AC43" i="34"/>
  <c r="AC39" i="34"/>
  <c r="AC41" i="34"/>
  <c r="AC37" i="34"/>
  <c r="AC44" i="34"/>
  <c r="AC40" i="34"/>
  <c r="AC36" i="34"/>
  <c r="AD47" i="34"/>
  <c r="AD43" i="34"/>
  <c r="AD39" i="34"/>
  <c r="AD38" i="34"/>
  <c r="AD44" i="34"/>
  <c r="AD40" i="34"/>
  <c r="AD36" i="34"/>
  <c r="AD46" i="34"/>
  <c r="AD42" i="34"/>
  <c r="AD34" i="34"/>
  <c r="AD45" i="34"/>
  <c r="AD41" i="34"/>
  <c r="AD37" i="34"/>
  <c r="AD33" i="34"/>
  <c r="AE44" i="34"/>
  <c r="AE40" i="34"/>
  <c r="AE36" i="34"/>
  <c r="AE45" i="34"/>
  <c r="AE41" i="34"/>
  <c r="AE37" i="34"/>
  <c r="AE33" i="34"/>
  <c r="AE46" i="34"/>
  <c r="AE42" i="34"/>
  <c r="AE38" i="34"/>
  <c r="AE34" i="34"/>
  <c r="AE47" i="34"/>
  <c r="AE43" i="34"/>
  <c r="AE39" i="34"/>
  <c r="H21" i="1"/>
  <c r="H17" i="1"/>
  <c r="H24" i="1"/>
  <c r="H23" i="1"/>
  <c r="H22" i="1"/>
  <c r="H20" i="1"/>
  <c r="H16" i="1"/>
  <c r="AL1" i="3"/>
  <c r="H14" i="1"/>
  <c r="H15" i="1"/>
  <c r="AE51" i="34" l="1"/>
  <c r="AD51" i="34"/>
  <c r="AC50" i="34"/>
  <c r="AE50" i="34"/>
  <c r="AE52" i="34"/>
  <c r="AD52" i="34"/>
  <c r="AD49" i="34"/>
  <c r="AD50" i="34"/>
  <c r="AD48" i="34"/>
  <c r="AE49" i="34"/>
  <c r="AE48" i="34"/>
  <c r="AC49" i="34"/>
  <c r="AC52" i="34"/>
  <c r="AC48" i="34"/>
  <c r="AC51"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<sst xmlns="http://schemas.openxmlformats.org/spreadsheetml/2006/main" count="5137" uniqueCount="930">
  <si>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</si>
  <si>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</si>
  <si>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</si>
  <si>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</si>
  <si>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</si>
  <si>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</si>
  <si>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</si>
  <si>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</si>
  <si>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</si>
  <si>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</si>
  <si>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</si>
  <si>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</si>
  <si>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</si>
  <si>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</si>
  <si>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</si>
  <si>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</si>
  <si>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</si>
  <si>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</si>
  <si>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</si>
  <si>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</si>
  <si>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</si>
  <si>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</si>
  <si>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</si>
  <si>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</si>
  <si>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</si>
  <si>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</si>
  <si>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</si>
  <si>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</si>
  <si>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</si>
  <si>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</si>
  <si>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</si>
  <si>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</si>
  <si>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</si>
  <si>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</si>
  <si>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</si>
  <si>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</si>
  <si>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</si>
  <si>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</si>
  <si>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</si>
  <si>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</si>
  <si>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</si>
  <si>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</si>
  <si>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</si>
  <si>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</si>
  <si>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</si>
  <si>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</si>
  <si>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</si>
  <si>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</si>
  <si>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</si>
  <si>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</si>
  <si>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</si>
  <si>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</si>
  <si>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</si>
  <si>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</si>
  <si>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</si>
  <si>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</si>
  <si>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</si>
  <si>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</si>
  <si>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</si>
  <si>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</si>
  <si>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</si>
  <si>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</si>
  <si>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</si>
  <si>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</si>
  <si>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</si>
  <si>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</si>
  <si>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</si>
  <si>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</si>
  <si>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</si>
  <si>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</si>
  <si>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</si>
  <si>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</si>
  <si>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</si>
  <si>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</si>
  <si>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</si>
  <si>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</si>
  <si>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</si>
  <si>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</si>
  <si>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</si>
  <si>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</si>
  <si>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</si>
  <si>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</si>
  <si>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</si>
  <si>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</si>
  <si>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</si>
  <si>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</si>
  <si>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</si>
  <si>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</si>
  <si>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</si>
  <si>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</si>
  <si>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</si>
  <si>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</si>
  <si>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</si>
  <si>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</si>
  <si>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</si>
  <si>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</si>
  <si>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</si>
  <si>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</si>
  <si>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</si>
  <si>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</si>
  <si>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</si>
  <si>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</si>
  <si>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</si>
  <si>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</si>
  <si>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</si>
  <si>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</si>
  <si>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</si>
  <si>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</si>
  <si>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</si>
  <si>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</si>
  <si>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</si>
  <si>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</si>
  <si>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</si>
  <si>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</si>
  <si>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</si>
  <si>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</si>
  <si>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</si>
  <si>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</si>
  <si>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</si>
  <si>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</si>
  <si>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</si>
  <si>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</si>
  <si>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</si>
  <si>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</si>
  <si>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</si>
  <si>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</si>
  <si>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</si>
  <si>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</si>
  <si>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</si>
  <si>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</si>
  <si>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</si>
  <si>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</si>
  <si>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</si>
  <si>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</si>
  <si>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</si>
  <si>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</si>
  <si>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</si>
  <si>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</si>
  <si>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</si>
  <si>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</si>
  <si>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</si>
  <si>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</si>
  <si>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</si>
  <si>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</si>
  <si>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</si>
  <si>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</si>
  <si>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</si>
  <si>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</si>
  <si>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</si>
  <si>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</si>
  <si>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</si>
  <si>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</si>
  <si>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</si>
  <si>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</si>
  <si>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</si>
  <si>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</si>
  <si>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</si>
  <si>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</si>
  <si>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</si>
  <si>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</si>
  <si>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</si>
  <si>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</si>
  <si>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</si>
  <si>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</si>
  <si>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</si>
  <si>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</si>
  <si>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</si>
  <si>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</si>
  <si>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</si>
  <si>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</si>
  <si>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</si>
  <si>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</si>
  <si>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</si>
  <si>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</si>
  <si>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</si>
  <si>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</si>
  <si>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</si>
  <si>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</si>
  <si>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</si>
  <si>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</si>
  <si>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</si>
  <si>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</si>
  <si>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</si>
  <si>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</si>
  <si>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</si>
  <si>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</si>
  <si>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</si>
  <si>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</si>
  <si>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</si>
  <si>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</si>
  <si>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</si>
  <si>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</si>
  <si>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</si>
  <si>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</si>
  <si>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</si>
  <si>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</si>
  <si>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</si>
  <si>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</si>
  <si>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</si>
  <si>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</si>
  <si>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</si>
  <si>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</si>
  <si>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</si>
  <si>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</si>
  <si>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</si>
  <si>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</si>
  <si>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</si>
  <si>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</si>
  <si>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</si>
  <si>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</si>
  <si>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</si>
  <si>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</si>
  <si>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</si>
  <si>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</si>
  <si>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</si>
  <si>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</si>
  <si>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</si>
  <si>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</si>
  <si>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</si>
  <si>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</si>
  <si>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</si>
  <si>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</si>
  <si>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</si>
  <si>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</si>
  <si>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</si>
  <si>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</si>
  <si>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</si>
  <si>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</si>
  <si>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</si>
  <si>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</si>
  <si>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</si>
  <si>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</si>
  <si>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</si>
  <si>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</si>
  <si>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</si>
  <si>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</si>
  <si>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</si>
  <si>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</si>
  <si>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</si>
  <si>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</si>
  <si>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</si>
  <si>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</si>
  <si>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</si>
  <si>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</si>
  <si>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</si>
  <si>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</si>
  <si>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</si>
  <si>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</si>
  <si>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</si>
  <si>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</si>
  <si>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</si>
  <si>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</si>
  <si>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</si>
  <si>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</si>
  <si>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</si>
  <si>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</si>
  <si>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</si>
  <si>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</si>
  <si>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</si>
  <si>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</si>
  <si>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</si>
  <si>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</si>
  <si>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</si>
  <si>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</si>
  <si>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</si>
  <si>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</si>
  <si>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</si>
  <si>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</si>
  <si>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</si>
  <si>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</si>
  <si>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</si>
  <si>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</si>
  <si>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</si>
  <si>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</si>
  <si>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</si>
  <si>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</si>
  <si>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</si>
  <si>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</si>
  <si>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</si>
  <si>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</si>
  <si>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</si>
  <si>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</si>
  <si>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</si>
  <si>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</si>
  <si>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</si>
  <si>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</si>
  <si>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</si>
  <si>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</si>
  <si>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</si>
  <si>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</si>
  <si>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</si>
  <si>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</si>
  <si>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</si>
  <si>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</si>
  <si>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</si>
  <si>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</si>
  <si>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</si>
  <si>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</si>
  <si>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</si>
  <si>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</si>
  <si>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</si>
  <si>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</si>
  <si>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</si>
  <si>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</si>
  <si>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</si>
  <si>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</si>
  <si>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</si>
  <si>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</si>
  <si>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</si>
  <si>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</si>
  <si>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</si>
  <si>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</si>
  <si>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</si>
  <si>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</si>
  <si>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</si>
  <si>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</si>
  <si>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</si>
  <si>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</si>
  <si>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</si>
  <si>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</si>
  <si>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</si>
  <si>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</si>
  <si>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</si>
  <si>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</si>
  <si>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</si>
  <si>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</si>
  <si>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</si>
  <si>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</si>
  <si>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</si>
  <si>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</si>
  <si>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</si>
  <si>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</si>
  <si>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</si>
  <si>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</si>
  <si>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</si>
  <si>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</si>
  <si>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</si>
  <si>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</si>
  <si>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</si>
  <si>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</si>
  <si>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</si>
  <si>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</si>
  <si>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</si>
  <si>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</si>
  <si>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</si>
  <si>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</si>
  <si>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</si>
  <si>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</si>
  <si>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</si>
  <si>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</si>
  <si>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</si>
  <si>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</si>
  <si>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</si>
  <si>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</si>
  <si>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</si>
  <si>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</si>
  <si>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</si>
  <si>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</si>
  <si>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</si>
  <si>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</si>
  <si>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</si>
  <si>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</si>
  <si>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</si>
  <si>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</si>
  <si>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</si>
  <si>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</si>
  <si>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</si>
  <si>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</si>
  <si>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</si>
  <si>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</si>
  <si>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</si>
  <si>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</si>
  <si>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</si>
  <si>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</si>
  <si>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</si>
  <si>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</si>
  <si>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</si>
  <si>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</si>
  <si>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</si>
  <si>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</si>
  <si>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</si>
  <si>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</si>
  <si>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</si>
  <si>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</si>
  <si>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</si>
  <si>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</si>
  <si>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</si>
  <si>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</si>
  <si>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</si>
  <si>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</si>
  <si>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</si>
  <si>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</si>
  <si>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</si>
  <si>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</si>
  <si>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</si>
  <si>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</si>
  <si>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</si>
  <si>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</si>
  <si>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</si>
  <si>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</si>
  <si>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</si>
  <si>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</si>
  <si>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</si>
  <si>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</si>
  <si>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</si>
  <si>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</si>
  <si>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</si>
  <si>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</si>
  <si>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</si>
  <si>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</si>
  <si>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</si>
  <si>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</si>
  <si>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</si>
  <si>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</si>
  <si>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</si>
  <si>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</si>
  <si>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</si>
  <si>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</si>
  <si>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</si>
  <si>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</si>
  <si>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</si>
  <si>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</si>
  <si>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</si>
  <si>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</si>
  <si>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</si>
  <si>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</si>
  <si>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</si>
  <si>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</si>
  <si>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</si>
  <si>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</si>
  <si>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</si>
  <si>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</si>
  <si>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</si>
  <si>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</si>
  <si>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</si>
  <si>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</si>
  <si>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</si>
  <si>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</si>
  <si>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</si>
  <si>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</si>
  <si>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</si>
  <si>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</si>
  <si>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</si>
  <si>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</si>
  <si>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</si>
  <si>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</si>
  <si>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</si>
  <si>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</si>
  <si>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</si>
  <si>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</si>
  <si>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</si>
  <si>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</si>
  <si>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</si>
  <si>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</si>
  <si>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</si>
  <si>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</si>
  <si>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</si>
  <si>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</si>
  <si>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</si>
  <si>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</si>
  <si>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</si>
  <si>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</si>
  <si>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</si>
  <si>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</si>
  <si>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</si>
  <si>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</si>
  <si>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</si>
  <si>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</si>
  <si>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</si>
  <si>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</si>
  <si>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</si>
  <si>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</si>
  <si>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</si>
  <si>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</si>
  <si>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</si>
  <si>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</si>
  <si>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</si>
  <si>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</si>
  <si>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</si>
  <si>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</si>
  <si>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</si>
  <si>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</si>
  <si>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</si>
  <si>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</si>
  <si>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</si>
  <si>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</si>
  <si>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</si>
  <si>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</si>
  <si>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</si>
  <si>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</si>
  <si>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</si>
  <si>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</si>
  <si>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</si>
  <si>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</si>
  <si>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</si>
  <si>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</si>
  <si>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</si>
  <si>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</si>
  <si>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</si>
  <si>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</si>
  <si>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</si>
  <si>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</si>
  <si>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</si>
  <si>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</si>
  <si>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</si>
  <si>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</si>
  <si>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</si>
  <si>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</si>
  <si>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</si>
  <si>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</si>
  <si>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</si>
  <si>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</si>
  <si>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</si>
  <si>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</si>
  <si>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</si>
  <si>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</si>
  <si>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</si>
  <si>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</si>
  <si>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</si>
  <si>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</si>
  <si>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</si>
  <si>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</si>
  <si>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</si>
  <si>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</si>
  <si>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</si>
  <si>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</si>
  <si>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</si>
  <si>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</si>
  <si>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</si>
  <si>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</si>
  <si>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</si>
  <si>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</si>
  <si>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</si>
  <si>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</si>
  <si>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</si>
  <si>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</si>
  <si>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</si>
  <si>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</si>
  <si>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</si>
  <si>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</si>
  <si>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</si>
  <si>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</si>
  <si>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</si>
  <si>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</si>
  <si>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</si>
  <si>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</si>
  <si>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</si>
  <si>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</si>
  <si>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</si>
  <si>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</si>
  <si>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</si>
  <si>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</si>
  <si>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</si>
  <si>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</si>
  <si>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</si>
  <si>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</si>
  <si>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</si>
  <si>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</si>
  <si>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</si>
  <si>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</si>
  <si>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</si>
  <si>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</si>
  <si>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</si>
  <si>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</si>
  <si>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</si>
  <si>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</si>
  <si>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</si>
  <si>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</si>
  <si>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</si>
  <si>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</si>
  <si>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</si>
  <si>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</si>
  <si>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</si>
  <si>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</si>
  <si>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</si>
  <si>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</si>
  <si>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</si>
  <si>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</si>
  <si>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</si>
  <si>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</si>
  <si>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</si>
  <si>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</si>
  <si>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</si>
  <si>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</si>
  <si>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</si>
  <si>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</si>
  <si>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</si>
  <si>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</si>
  <si>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</si>
  <si>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</si>
  <si>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</si>
  <si>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</si>
  <si>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</si>
  <si>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</si>
  <si>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</si>
  <si>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</si>
  <si>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</si>
  <si>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</si>
  <si>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</si>
  <si>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</si>
  <si>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</si>
  <si>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</si>
  <si>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</si>
  <si>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</si>
  <si>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</si>
  <si>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</si>
  <si>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</si>
  <si>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</si>
  <si>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</si>
  <si>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</si>
  <si>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</si>
  <si>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</si>
  <si>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</si>
  <si>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</si>
  <si>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</si>
  <si>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</si>
  <si>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</si>
  <si>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</si>
  <si>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</si>
  <si>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</si>
  <si>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</si>
  <si>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</si>
  <si>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</si>
  <si>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</si>
  <si>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</si>
  <si>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</si>
  <si>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</si>
  <si>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</si>
  <si>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</si>
  <si>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</si>
  <si>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</si>
  <si>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</si>
  <si>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</si>
  <si>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</si>
  <si>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</si>
  <si>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</si>
  <si>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</si>
  <si>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</si>
  <si>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</si>
  <si>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</si>
  <si>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</si>
  <si>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</si>
  <si>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</si>
  <si>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</si>
  <si>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</si>
  <si>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</si>
  <si>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</si>
  <si>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</si>
  <si>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</si>
  <si>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</si>
  <si>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</si>
  <si>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</si>
  <si>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</si>
  <si>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</si>
  <si>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</si>
  <si>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</si>
  <si>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</si>
  <si>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</si>
  <si>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</si>
  <si>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</si>
  <si>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</si>
  <si>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</si>
  <si>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</si>
  <si>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</si>
  <si>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</si>
  <si>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</si>
  <si>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</si>
  <si>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</si>
  <si>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</si>
  <si>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</si>
  <si>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</si>
  <si>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</si>
  <si>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</si>
  <si>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</si>
  <si>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</si>
  <si>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</si>
  <si>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</si>
  <si>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</si>
  <si>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</si>
  <si>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</si>
  <si>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</si>
  <si>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</si>
  <si>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</si>
  <si>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</si>
  <si>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</si>
  <si>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</si>
  <si>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</si>
  <si>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</si>
  <si>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</si>
  <si>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</si>
  <si>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</si>
  <si>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</si>
  <si>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</si>
  <si>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</si>
  <si>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</si>
  <si>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</si>
  <si>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</si>
  <si>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</si>
  <si>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</si>
  <si>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</si>
  <si>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</si>
  <si>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</si>
  <si>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</si>
  <si>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</si>
  <si>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</si>
  <si>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</si>
  <si>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</si>
  <si>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</si>
  <si>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</si>
  <si>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</si>
  <si>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</si>
  <si>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</si>
  <si>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</si>
  <si>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</si>
  <si>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</si>
  <si>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</si>
  <si>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</si>
  <si>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</si>
  <si>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</si>
  <si>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</si>
  <si>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</si>
  <si>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</si>
  <si>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</si>
  <si>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</si>
  <si>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</si>
  <si>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</si>
  <si>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</si>
  <si>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</si>
  <si>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</si>
  <si>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</si>
  <si>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</si>
  <si>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</si>
  <si>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</si>
  <si>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</si>
  <si>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</si>
  <si>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</si>
  <si>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</si>
  <si>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</si>
  <si>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</si>
  <si>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</si>
  <si>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</si>
  <si>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</si>
  <si>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</si>
  <si>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</si>
  <si>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</si>
  <si>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</si>
  <si>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</si>
  <si>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</si>
  <si>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</si>
  <si>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</si>
  <si>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</si>
  <si>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</si>
  <si>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</si>
  <si>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</si>
  <si>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</si>
  <si>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</si>
  <si>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</si>
  <si>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</si>
  <si>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</si>
  <si>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</si>
  <si>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</si>
  <si>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</si>
  <si>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</si>
  <si>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</si>
  <si>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</si>
  <si>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</si>
  <si>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</si>
  <si>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</si>
  <si>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</si>
  <si>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</si>
  <si>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</si>
  <si>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</si>
  <si>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</si>
  <si>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</si>
  <si>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</si>
  <si>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</si>
  <si>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</si>
  <si>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</si>
  <si>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</si>
  <si>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</si>
  <si>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</si>
  <si>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</si>
  <si>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</si>
  <si>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</si>
  <si>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</si>
  <si>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</si>
  <si>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</si>
  <si>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</si>
  <si>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</si>
  <si>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</si>
  <si>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</si>
  <si>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</si>
  <si>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</si>
  <si>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</si>
  <si>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</si>
  <si>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</si>
  <si>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</si>
  <si>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</si>
  <si>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</si>
  <si>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</si>
  <si>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</si>
  <si>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</si>
  <si>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</si>
  <si>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</si>
  <si>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</si>
  <si>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</si>
  <si>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</si>
  <si>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</si>
  <si>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</si>
  <si>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</si>
  <si>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</si>
  <si>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</si>
  <si>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</si>
  <si>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</si>
  <si>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</si>
  <si>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</si>
  <si>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</si>
  <si>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</si>
  <si>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</si>
  <si>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</si>
  <si>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</si>
  <si>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</si>
  <si>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</si>
  <si>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</si>
  <si>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</si>
  <si>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</si>
  <si>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</si>
  <si>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</si>
  <si>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</si>
  <si>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</si>
  <si>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</si>
  <si>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</si>
  <si>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</si>
  <si>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</si>
  <si>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</si>
  <si>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</si>
  <si>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</si>
  <si>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</si>
  <si>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</si>
  <si>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</si>
  <si>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</si>
  <si>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</si>
  <si>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</si>
  <si>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</si>
  <si>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</si>
  <si>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</si>
  <si>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</si>
  <si>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</si>
  <si>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</si>
  <si>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</si>
  <si>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</si>
  <si>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</si>
  <si>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</si>
  <si>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</si>
  <si>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</si>
  <si>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</si>
  <si>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</si>
  <si>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</si>
  <si>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</si>
  <si>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</si>
  <si>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</si>
  <si>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</si>
  <si>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</si>
  <si>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</si>
  <si>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</si>
  <si>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</si>
  <si>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</si>
  <si>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</si>
  <si>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</si>
  <si>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</si>
  <si>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</si>
  <si>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</si>
  <si>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</si>
  <si>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</si>
  <si>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</si>
  <si>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</si>
  <si>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</si>
  <si>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</si>
  <si>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</si>
  <si>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</si>
  <si>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</si>
  <si>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</si>
  <si>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</si>
  <si>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</si>
  <si>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</si>
  <si>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</si>
  <si>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</si>
  <si>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</si>
  <si>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</si>
  <si>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</si>
  <si>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</si>
  <si>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</si>
  <si>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</si>
  <si>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</si>
  <si>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</si>
  <si>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</si>
  <si>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</si>
  <si>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</si>
  <si>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</si>
  <si>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</si>
  <si>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</si>
  <si>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</si>
  <si>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</si>
  <si>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</si>
  <si>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</si>
  <si>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</si>
  <si>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</si>
  <si>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</si>
  <si>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</si>
  <si>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</si>
  <si>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</si>
  <si>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</si>
  <si>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</si>
  <si>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</si>
  <si>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</si>
  <si>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544624</t>
  </si>
  <si>
    <t>NOTLISTED</t>
  </si>
  <si>
    <t>INE0EOJ01014</t>
  </si>
  <si>
    <t>K K SILK MILLS LIMITED</t>
  </si>
  <si>
    <t/>
  </si>
  <si>
    <t>31-03-2026</t>
  </si>
  <si>
    <t xml:space="preserve">Nilesh Kantilal Jain                                                                                                                                                                                                                                      </t>
  </si>
  <si>
    <t xml:space="preserve">Manish  Shah                                                                                                                                                                                                                                              </t>
  </si>
  <si>
    <t xml:space="preserve">Asha Manish  Shah                                                                                                                                                                                                                                              </t>
  </si>
  <si>
    <t>Pinky Nilesh Shah</t>
  </si>
  <si>
    <t xml:space="preserve">Muktik  Shah   </t>
  </si>
  <si>
    <t>Harshil Manish Shah</t>
  </si>
  <si>
    <t xml:space="preserve">X91 Capital Fund </t>
  </si>
  <si>
    <t>AAATX0259L</t>
  </si>
  <si>
    <t>04904905104805005603208310409711410103211510411111910511010303210511003211610410103211009710910103211110203207209711411510410510803208310409710403210511503210410110810003210611110511011610812103211910511610403207711404603207809710909711003208310409710403209711503211209711411611010111411503211110203207704708304603208610703208310510810703207710510810811504403208009711411611010111411510410511203207010511410901301001301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</si>
</sst>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Red]0"/>
    <numFmt numFmtId="165" formatCode="0.00;[Red]0.00"/>
    <numFmt numFmtId="166"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3">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0" fillId="8" borderId="18" xfId="0" applyFill="1" applyBorder="1" applyAlignment="1" applyProtection="1">
      <alignment horizontal="center" vertical="center"/>
      <protection locked="0"/>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0" fontId="0" fillId="13" borderId="4" xfId="0" applyFill="1" applyBorder="1" applyAlignment="1" applyProtection="1">
      <alignment horizontal="left" wrapText="1"/>
    </xf>
    <xf numFmtId="0" fontId="0" fillId="13" borderId="4" xfId="0" applyFill="1" applyBorder="1" applyAlignment="1" applyProtection="1">
      <alignment horizontal="right"/>
    </xf>
    <xf numFmtId="0" fontId="0" fillId="8" borderId="4" xfId="0" applyFill="1" applyBorder="1" applyAlignment="1" applyProtection="1">
      <alignment horizontal="left" wrapText="1"/>
      <protection locked="0"/>
    </xf>
    <xf numFmtId="0" fontId="0" fillId="8" borderId="4" xfId="0" applyFill="1" applyBorder="1" applyProtection="1">
      <protection locked="0"/>
    </xf>
    <xf numFmtId="164" fontId="0" fillId="11" borderId="4" xfId="0" applyNumberFormat="1" applyFill="1" applyBorder="1" applyAlignment="1" applyProtection="1">
      <alignment horizontal="right"/>
      <protection hidden="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66675</xdr:colOff>
          <xdr:row>14</xdr:row>
          <xdr:rowOff>66675</xdr:rowOff>
        </xdr:from>
        <xdr:to>
          <xdr:col>33</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15</xdr:row>
          <xdr:rowOff>66675</xdr:rowOff>
        </xdr:from>
        <xdr:to>
          <xdr:col>33</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16</xdr:row>
          <xdr:rowOff>66675</xdr:rowOff>
        </xdr:from>
        <xdr:to>
          <xdr:col>33</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17</xdr:row>
          <xdr:rowOff>66675</xdr:rowOff>
        </xdr:from>
        <xdr:to>
          <xdr:col>33</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18</xdr:row>
          <xdr:rowOff>66675</xdr:rowOff>
        </xdr:from>
        <xdr:to>
          <xdr:col>33</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19</xdr:row>
          <xdr:rowOff>66675</xdr:rowOff>
        </xdr:from>
        <xdr:to>
          <xdr:col>33</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20</xdr:row>
          <xdr:rowOff>66675</xdr:rowOff>
        </xdr:from>
        <xdr:to>
          <xdr:col>33</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18433" name="Button 1" hidden="1">
              <a:extLst>
                <a:ext uri="{63B3BB69-23CF-44E3-9099-C40C66FF867C}">
                  <a14:compatExt spid="_x0000_s18433"/>
                </a:ext>
                <a:ext uri="{FF2B5EF4-FFF2-40B4-BE49-F238E27FC236}">
                  <a16:creationId xmlns="" xmlns:a16="http://schemas.microsoft.com/office/drawing/2014/main" id="{27FC9FA9-769D-4A8E-A289-CB43720B2E5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 xmlns:a16="http://schemas.microsoft.com/office/drawing/2014/main" id="{93C83979-BA90-4D36-9A66-A69DC9B4C9F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66675</xdr:colOff>
          <xdr:row>15</xdr:row>
          <xdr:rowOff>66675</xdr:rowOff>
        </xdr:from>
        <xdr:to>
          <xdr:col>27</xdr:col>
          <xdr:colOff>1314450</xdr:colOff>
          <xdr:row>15</xdr:row>
          <xdr:rowOff>266700</xdr:rowOff>
        </xdr:to>
        <xdr:sp macro="" textlink="">
          <xdr:nvSpPr>
            <xdr:cNvPr id="51202" name="Button 2" hidden="1">
              <a:extLst>
                <a:ext uri="{63B3BB69-23CF-44E3-9099-C40C66FF867C}">
                  <a14:compatExt spid="_x0000_s51202"/>
                </a:ext>
                <a:ext uri="{FF2B5EF4-FFF2-40B4-BE49-F238E27FC236}">
                  <a16:creationId xmlns="" xmlns:a16="http://schemas.microsoft.com/office/drawing/2014/main" id="{1DA54393-5EF7-4439-9968-8D363B6A124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8.xml"/><Relationship Id="rId1" Type="http://schemas.openxmlformats.org/officeDocument/2006/relationships/printerSettings" Target="../printerSettings/printerSettings19.bin"/><Relationship Id="rId4" Type="http://schemas.openxmlformats.org/officeDocument/2006/relationships/ctrlProp" Target="../ctrlProps/ctrlProp8.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0.xml"/><Relationship Id="rId1" Type="http://schemas.openxmlformats.org/officeDocument/2006/relationships/printerSettings" Target="../printerSettings/printerSettings51.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M58"/>
  <sheetViews>
    <sheetView showGridLines="0" topLeftCell="C1" zoomScaleNormal="100" workbookViewId="0">
      <selection activeCell="E6" sqref="E6:I6"/>
    </sheetView>
  </sheetViews>
  <sheetFormatPr defaultColWidth="0" defaultRowHeight="15" customHeight="1"/>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5.7109375" customWidth="1"/>
    <col min="11" max="13" width="5.7109375" customWidth="1"/>
    <col min="14" max="16384" width="9.140625" hidden="1"/>
  </cols>
  <sheetData>
    <row r="2" spans="4:10">
      <c r="I2" s="161"/>
    </row>
    <row r="3" spans="4:10">
      <c r="I3" s="161"/>
    </row>
    <row r="4" spans="4:10">
      <c r="I4" s="161"/>
    </row>
    <row r="5" spans="4:10">
      <c r="I5" s="161"/>
    </row>
    <row r="6" spans="4:10" ht="20.100000000000001" customHeight="1">
      <c r="E6" s="500" t="s">
        <v>371</v>
      </c>
      <c r="F6" s="501"/>
      <c r="G6" s="501"/>
      <c r="H6" s="501"/>
      <c r="I6" s="502"/>
    </row>
    <row r="7" spans="4:10">
      <c r="E7" s="162" t="s">
        <v>372</v>
      </c>
      <c r="F7" s="503" t="s">
        <v>373</v>
      </c>
      <c r="G7" s="504"/>
      <c r="H7" s="504"/>
      <c r="I7" s="505"/>
    </row>
    <row r="8" spans="4:10">
      <c r="E8" s="162" t="s">
        <v>374</v>
      </c>
      <c r="F8" s="503" t="s">
        <v>375</v>
      </c>
      <c r="G8" s="506"/>
      <c r="H8" s="506"/>
      <c r="I8" s="507"/>
    </row>
    <row r="9" spans="4:10">
      <c r="E9" s="162" t="s">
        <v>376</v>
      </c>
      <c r="F9" s="503" t="s">
        <v>377</v>
      </c>
      <c r="G9" s="506"/>
      <c r="H9" s="506"/>
      <c r="I9" s="507"/>
    </row>
    <row r="10" spans="4:10">
      <c r="E10" s="162" t="s">
        <v>378</v>
      </c>
      <c r="F10" s="503" t="s">
        <v>803</v>
      </c>
      <c r="G10" s="506"/>
      <c r="H10" s="506"/>
      <c r="I10" s="507"/>
    </row>
    <row r="11" spans="4:10">
      <c r="E11" s="162" t="s">
        <v>514</v>
      </c>
      <c r="F11" s="503" t="s">
        <v>515</v>
      </c>
      <c r="G11" s="506"/>
      <c r="H11" s="506"/>
      <c r="I11" s="507"/>
    </row>
    <row r="12" spans="4:10">
      <c r="I12" s="161"/>
    </row>
    <row r="13" spans="4:10">
      <c r="I13" s="161"/>
    </row>
    <row r="14" spans="4:10" ht="20.100000000000001" customHeight="1">
      <c r="D14" s="508" t="s">
        <v>379</v>
      </c>
      <c r="E14" s="509"/>
      <c r="F14" s="509"/>
      <c r="G14" s="509"/>
      <c r="H14" s="509"/>
      <c r="I14" s="509"/>
      <c r="J14" s="510"/>
    </row>
    <row r="15" spans="4:10">
      <c r="D15" s="511" t="s">
        <v>380</v>
      </c>
      <c r="E15" s="511"/>
      <c r="F15" s="511"/>
      <c r="G15" s="511"/>
      <c r="H15" s="511"/>
      <c r="I15" s="511"/>
      <c r="J15" s="511"/>
    </row>
    <row r="16" spans="4:10" ht="30" customHeight="1">
      <c r="D16" s="512" t="s">
        <v>381</v>
      </c>
      <c r="E16" s="512"/>
      <c r="F16" s="512"/>
      <c r="G16" s="512"/>
      <c r="H16" s="512"/>
      <c r="I16" s="512"/>
      <c r="J16" s="512"/>
    </row>
    <row r="17" spans="4:10">
      <c r="D17" s="163"/>
      <c r="E17" s="163"/>
      <c r="F17" s="163"/>
      <c r="G17" s="163"/>
      <c r="H17" s="163"/>
      <c r="I17" s="164"/>
      <c r="J17" s="163"/>
    </row>
    <row r="18" spans="4:10">
      <c r="I18" s="161"/>
    </row>
    <row r="19" spans="4:10" ht="20.100000000000001" customHeight="1">
      <c r="D19" s="513" t="s">
        <v>382</v>
      </c>
      <c r="E19" s="513"/>
      <c r="F19" s="513"/>
      <c r="G19" s="513"/>
      <c r="H19" s="513"/>
      <c r="I19" s="513"/>
      <c r="J19" s="513"/>
    </row>
    <row r="20" spans="4:10" ht="18" customHeight="1">
      <c r="D20" s="514" t="s">
        <v>383</v>
      </c>
      <c r="E20" s="515"/>
      <c r="F20" s="515"/>
      <c r="G20" s="515"/>
      <c r="H20" s="515"/>
      <c r="I20" s="515"/>
      <c r="J20" s="516"/>
    </row>
    <row r="21" spans="4:10" ht="16.5" customHeight="1">
      <c r="D21" s="517" t="s">
        <v>384</v>
      </c>
      <c r="E21" s="518"/>
      <c r="F21" s="518"/>
      <c r="G21" s="518"/>
      <c r="H21" s="518"/>
      <c r="I21" s="518"/>
      <c r="J21" s="519"/>
    </row>
    <row r="22" spans="4:10" ht="16.5" customHeight="1">
      <c r="D22" s="480" t="s">
        <v>385</v>
      </c>
      <c r="E22" s="481"/>
      <c r="F22" s="481"/>
      <c r="G22" s="481"/>
      <c r="H22" s="481"/>
      <c r="I22" s="481"/>
      <c r="J22" s="482"/>
    </row>
    <row r="23" spans="4:10" ht="18.75" customHeight="1">
      <c r="D23" s="480" t="s">
        <v>794</v>
      </c>
      <c r="E23" s="481"/>
      <c r="F23" s="481"/>
      <c r="G23" s="481"/>
      <c r="H23" s="481"/>
      <c r="I23" s="481"/>
      <c r="J23" s="482"/>
    </row>
    <row r="24" spans="4:10" ht="28.5" customHeight="1">
      <c r="D24" s="483" t="s">
        <v>386</v>
      </c>
      <c r="E24" s="484"/>
      <c r="F24" s="484"/>
      <c r="G24" s="484"/>
      <c r="H24" s="484"/>
      <c r="I24" s="484"/>
      <c r="J24" s="485"/>
    </row>
    <row r="25" spans="4:10" ht="39.950000000000003" customHeight="1">
      <c r="D25" s="497" t="s">
        <v>775</v>
      </c>
      <c r="E25" s="498"/>
      <c r="F25" s="498"/>
      <c r="G25" s="498"/>
      <c r="H25" s="498"/>
      <c r="I25" s="498"/>
      <c r="J25" s="499"/>
    </row>
    <row r="26" spans="4:10">
      <c r="I26" s="161"/>
    </row>
    <row r="27" spans="4:10">
      <c r="I27" s="161"/>
    </row>
    <row r="28" spans="4:10" ht="20.100000000000001" customHeight="1">
      <c r="D28" s="494" t="s">
        <v>387</v>
      </c>
      <c r="E28" s="495"/>
      <c r="F28" s="495"/>
      <c r="G28" s="495"/>
      <c r="H28" s="495"/>
      <c r="I28" s="495"/>
      <c r="J28" s="496"/>
    </row>
    <row r="29" spans="4:10">
      <c r="D29" s="165">
        <v>1</v>
      </c>
      <c r="E29" s="492" t="s">
        <v>388</v>
      </c>
      <c r="F29" s="493"/>
      <c r="G29" s="493"/>
      <c r="H29" s="493"/>
      <c r="I29" s="493"/>
      <c r="J29" s="168" t="s">
        <v>389</v>
      </c>
    </row>
    <row r="30" spans="4:10">
      <c r="D30" s="165">
        <v>2</v>
      </c>
      <c r="E30" s="492" t="s">
        <v>399</v>
      </c>
      <c r="F30" s="493"/>
      <c r="G30" s="493"/>
      <c r="H30" s="493"/>
      <c r="I30" s="493"/>
      <c r="J30" s="168" t="s">
        <v>399</v>
      </c>
    </row>
    <row r="31" spans="4:10">
      <c r="D31" s="165">
        <v>3</v>
      </c>
      <c r="E31" s="492" t="s">
        <v>400</v>
      </c>
      <c r="F31" s="493"/>
      <c r="G31" s="493"/>
      <c r="H31" s="493"/>
      <c r="I31" s="493"/>
      <c r="J31" s="168" t="s">
        <v>400</v>
      </c>
    </row>
    <row r="32" spans="4:10">
      <c r="D32" s="165">
        <v>4</v>
      </c>
      <c r="E32" s="492" t="s">
        <v>401</v>
      </c>
      <c r="F32" s="493"/>
      <c r="G32" s="493"/>
      <c r="H32" s="493"/>
      <c r="I32" s="493"/>
      <c r="J32" s="168" t="s">
        <v>401</v>
      </c>
    </row>
    <row r="33" spans="4:10">
      <c r="D33" s="165">
        <v>5</v>
      </c>
      <c r="E33" s="492" t="s">
        <v>763</v>
      </c>
      <c r="F33" s="493"/>
      <c r="G33" s="493"/>
      <c r="H33" s="493"/>
      <c r="I33" s="493"/>
      <c r="J33" s="168" t="s">
        <v>763</v>
      </c>
    </row>
    <row r="34" spans="4:10">
      <c r="D34" s="166"/>
      <c r="E34" s="166"/>
      <c r="F34" s="166"/>
      <c r="G34" s="166"/>
      <c r="H34" s="166"/>
      <c r="I34" s="167"/>
      <c r="J34" s="166"/>
    </row>
    <row r="35" spans="4:10">
      <c r="D35" s="166"/>
      <c r="E35" s="166"/>
      <c r="F35" s="166"/>
      <c r="G35" s="166"/>
      <c r="H35" s="166"/>
      <c r="I35" s="167"/>
      <c r="J35" s="166"/>
    </row>
    <row r="36" spans="4:10" ht="20.100000000000001" customHeight="1">
      <c r="D36" s="524" t="s">
        <v>802</v>
      </c>
      <c r="E36" s="525"/>
      <c r="F36" s="525"/>
      <c r="G36" s="525"/>
      <c r="H36" s="525"/>
      <c r="I36" s="525"/>
      <c r="J36" s="526"/>
    </row>
    <row r="37" spans="4:10" ht="39.950000000000003" customHeight="1">
      <c r="D37" s="527" t="s">
        <v>795</v>
      </c>
      <c r="E37" s="528"/>
      <c r="F37" s="528"/>
      <c r="G37" s="528"/>
      <c r="H37" s="528"/>
      <c r="I37" s="528"/>
      <c r="J37" s="529"/>
    </row>
    <row r="38" spans="4:10" ht="39.950000000000003" customHeight="1">
      <c r="D38" s="530" t="s">
        <v>390</v>
      </c>
      <c r="E38" s="531"/>
      <c r="F38" s="531"/>
      <c r="G38" s="531"/>
      <c r="H38" s="531"/>
      <c r="I38" s="531"/>
      <c r="J38" s="532"/>
    </row>
    <row r="39" spans="4:10" ht="53.25" customHeight="1">
      <c r="D39" s="530" t="s">
        <v>391</v>
      </c>
      <c r="E39" s="531"/>
      <c r="F39" s="531"/>
      <c r="G39" s="531"/>
      <c r="H39" s="531"/>
      <c r="I39" s="531"/>
      <c r="J39" s="532"/>
    </row>
    <row r="40" spans="4:10" ht="15" customHeight="1">
      <c r="D40" s="514" t="s">
        <v>392</v>
      </c>
      <c r="E40" s="533"/>
      <c r="F40" s="533"/>
      <c r="G40" s="533"/>
      <c r="H40" s="533"/>
      <c r="I40" s="533"/>
      <c r="J40" s="534"/>
    </row>
    <row r="41" spans="4:10" ht="39.950000000000003" customHeight="1">
      <c r="D41" s="486" t="s">
        <v>393</v>
      </c>
      <c r="E41" s="487"/>
      <c r="F41" s="487"/>
      <c r="G41" s="487"/>
      <c r="H41" s="487"/>
      <c r="I41" s="487"/>
      <c r="J41" s="488"/>
    </row>
    <row r="42" spans="4:10" ht="69.95" customHeight="1">
      <c r="D42" s="486" t="s">
        <v>796</v>
      </c>
      <c r="E42" s="487"/>
      <c r="F42" s="487"/>
      <c r="G42" s="487"/>
      <c r="H42" s="487"/>
      <c r="I42" s="487"/>
      <c r="J42" s="488"/>
    </row>
    <row r="43" spans="4:10" ht="39.950000000000003" customHeight="1">
      <c r="D43" s="489" t="s">
        <v>797</v>
      </c>
      <c r="E43" s="490"/>
      <c r="F43" s="490"/>
      <c r="G43" s="490"/>
      <c r="H43" s="490"/>
      <c r="I43" s="490"/>
      <c r="J43" s="491"/>
    </row>
    <row r="44" spans="4:10">
      <c r="I44" s="161"/>
    </row>
    <row r="45" spans="4:10">
      <c r="I45" s="161"/>
    </row>
    <row r="46" spans="4:10" ht="20.100000000000001" customHeight="1">
      <c r="D46" s="494" t="s">
        <v>804</v>
      </c>
      <c r="E46" s="495"/>
      <c r="F46" s="495"/>
      <c r="G46" s="495"/>
      <c r="H46" s="495"/>
      <c r="I46" s="495"/>
      <c r="J46" s="496"/>
    </row>
    <row r="47" spans="4:10" ht="15" customHeight="1">
      <c r="D47" s="521" t="s">
        <v>394</v>
      </c>
      <c r="E47" s="521"/>
      <c r="F47" s="521"/>
      <c r="G47" s="521"/>
      <c r="H47" s="521"/>
      <c r="I47" s="521"/>
      <c r="J47" s="521"/>
    </row>
    <row r="48" spans="4:10" ht="15" customHeight="1">
      <c r="D48" s="521" t="s">
        <v>395</v>
      </c>
      <c r="E48" s="521"/>
      <c r="F48" s="521"/>
      <c r="G48" s="521"/>
      <c r="H48" s="521"/>
      <c r="I48" s="521"/>
      <c r="J48" s="521"/>
    </row>
    <row r="49" spans="4:10" ht="15" customHeight="1">
      <c r="D49" s="521" t="s">
        <v>396</v>
      </c>
      <c r="E49" s="521"/>
      <c r="F49" s="521"/>
      <c r="G49" s="521"/>
      <c r="H49" s="521"/>
      <c r="I49" s="521"/>
      <c r="J49" s="521"/>
    </row>
    <row r="50" spans="4:10" ht="30" customHeight="1">
      <c r="D50" s="521" t="s">
        <v>397</v>
      </c>
      <c r="E50" s="521"/>
      <c r="F50" s="521"/>
      <c r="G50" s="521"/>
      <c r="H50" s="521"/>
      <c r="I50" s="521"/>
      <c r="J50" s="521"/>
    </row>
    <row r="51" spans="4:10" ht="30" customHeight="1">
      <c r="D51" s="521" t="s">
        <v>398</v>
      </c>
      <c r="E51" s="521"/>
      <c r="F51" s="521"/>
      <c r="G51" s="521"/>
      <c r="H51" s="521"/>
      <c r="I51" s="521"/>
      <c r="J51" s="521"/>
    </row>
    <row r="52" spans="4:10" ht="45" customHeight="1">
      <c r="D52" s="522" t="s">
        <v>798</v>
      </c>
      <c r="E52" s="521"/>
      <c r="F52" s="521"/>
      <c r="G52" s="521"/>
      <c r="H52" s="521"/>
      <c r="I52" s="521"/>
      <c r="J52" s="521"/>
    </row>
    <row r="53" spans="4:10" ht="30" customHeight="1">
      <c r="D53" s="522" t="s">
        <v>799</v>
      </c>
      <c r="E53" s="521"/>
      <c r="F53" s="521"/>
      <c r="G53" s="521"/>
      <c r="H53" s="521"/>
      <c r="I53" s="521"/>
      <c r="J53" s="521"/>
    </row>
    <row r="54" spans="4:10" ht="15" customHeight="1">
      <c r="D54" s="523" t="s">
        <v>800</v>
      </c>
      <c r="E54" s="520"/>
      <c r="F54" s="520"/>
      <c r="G54" s="520"/>
      <c r="H54" s="520"/>
      <c r="I54" s="520"/>
      <c r="J54" s="520"/>
    </row>
    <row r="55" spans="4:10" ht="15" customHeight="1">
      <c r="D55" s="520" t="s">
        <v>801</v>
      </c>
      <c r="E55" s="520"/>
      <c r="F55" s="520"/>
      <c r="G55" s="520"/>
      <c r="H55" s="520"/>
      <c r="I55" s="520"/>
      <c r="J55" s="520"/>
    </row>
    <row r="56" spans="4:10">
      <c r="I56" s="161"/>
    </row>
    <row r="57" spans="4:10">
      <c r="I57" s="161"/>
    </row>
    <row r="58" spans="4:10">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hyperlink ref="J31" location="Summary!E8" display="Summary"/>
    <hyperlink ref="J32" location="'Shareholding Pattern'!E9" display="Shareholding Pattern"/>
    <hyperlink ref="J29" location="GeneralInfo!E5" display="General Info"/>
    <hyperlink ref="F7:I7" location="Index!D14" display="Overview"/>
    <hyperlink ref="F8:I8" location="Index!D19" display="Before you begin"/>
    <hyperlink ref="F9:I9" location="Index!D28" display="Index"/>
    <hyperlink ref="F11:I11" location="Index!D46" display="Fill up the Shareholding Pattern"/>
    <hyperlink ref="F10:I10" location="Index!D36" display="Steps for Filing Shareholding Pattern"/>
    <hyperlink ref="J33" location="'Annexure B'!D8" display="Annexure B"/>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0"/>
  <sheetViews>
    <sheetView showGridLines="0" tabSelected="1" topLeftCell="D4" zoomScaleNormal="100" workbookViewId="0">
      <selection activeCell="F17" sqref="F17"/>
    </sheetView>
  </sheetViews>
  <sheetFormatPr defaultColWidth="0" defaultRowHeight="15"/>
  <cols>
    <col min="1" max="3" width="5.7109375" hidden="1" customWidth="1"/>
    <col min="4" max="4" width="5.7109375" customWidth="1"/>
    <col min="5" max="5" width="65.7109375" customWidth="1"/>
    <col min="6" max="6" width="40.7109375" customWidth="1"/>
    <col min="7" max="9" width="5.7109375" customWidth="1"/>
    <col min="10" max="17" width="4.28515625" hidden="1"/>
    <col min="18" max="18" width="23.85546875" hidden="1"/>
    <col min="19" max="19" width="19.7109375" hidden="1"/>
    <col min="20" max="20" width="10.85546875" hidden="1"/>
    <col min="21" max="21" width="4" hidden="1"/>
    <col min="22" max="16383" width="1.28515625" hidden="1"/>
    <col min="16384" max="16384" width="4.285156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36" t="s">
        <v>87</v>
      </c>
      <c r="F5" s="537"/>
      <c r="S5" t="s">
        <v>408</v>
      </c>
    </row>
    <row r="6" spans="5:24" ht="20.100000000000001" customHeight="1">
      <c r="E6" s="14" t="s">
        <v>103</v>
      </c>
      <c r="F6" s="251" t="s">
        <v>915</v>
      </c>
    </row>
    <row r="7" spans="5:24" ht="20.100000000000001" customHeight="1">
      <c r="E7" s="14" t="s">
        <v>412</v>
      </c>
      <c r="F7" s="252" t="s">
        <v>916</v>
      </c>
      <c r="M7" t="s">
        <v>334</v>
      </c>
      <c r="X7" t="s">
        <v>90</v>
      </c>
    </row>
    <row r="8" spans="5:24" ht="20.100000000000001" customHeight="1">
      <c r="E8" s="14" t="s">
        <v>413</v>
      </c>
      <c r="F8" s="252" t="s">
        <v>916</v>
      </c>
      <c r="M8" t="s">
        <v>335</v>
      </c>
      <c r="X8" t="s">
        <v>101</v>
      </c>
    </row>
    <row r="9" spans="5:24" ht="20.100000000000001" customHeight="1">
      <c r="E9" s="14" t="s">
        <v>414</v>
      </c>
      <c r="F9" s="252" t="s">
        <v>917</v>
      </c>
      <c r="M9" t="s">
        <v>336</v>
      </c>
    </row>
    <row r="10" spans="5:24">
      <c r="E10" s="14" t="s">
        <v>102</v>
      </c>
      <c r="F10" s="367" t="s">
        <v>918</v>
      </c>
      <c r="M10" t="s">
        <v>409</v>
      </c>
    </row>
    <row r="11" spans="5:24" ht="20.100000000000001" customHeight="1">
      <c r="E11" s="14" t="s">
        <v>405</v>
      </c>
      <c r="F11" s="132" t="s">
        <v>90</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920</v>
      </c>
      <c r="R14" s="154"/>
    </row>
    <row r="15" spans="5:24" ht="35.1" customHeight="1">
      <c r="E15" s="15" t="s">
        <v>89</v>
      </c>
      <c r="F15" s="459" t="s">
        <v>919</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572</v>
      </c>
      <c r="F17" s="261" t="s">
        <v>101</v>
      </c>
    </row>
    <row r="18" spans="4:6" s="16" customFormat="1" ht="21">
      <c r="E18" s="535"/>
      <c r="F18" s="535"/>
    </row>
    <row r="19" spans="4:6" s="16" customFormat="1" ht="21" customHeight="1">
      <c r="D19" s="17"/>
    </row>
    <row r="20" spans="4:6" s="16" customFormat="1" ht="12.75" customHeight="1">
      <c r="D20" s="18"/>
      <c r="E20" s="17"/>
      <c r="F20" s="17"/>
    </row>
  </sheetData>
  <sheetProtection algorithmName="SHA-512" hashValue="LyJ0K6do7/s3CaHdMllZjXMJG1dNX+Nmev149vvI7gusRy01pHyOjP2iuZUhf49Mjw51GAXNSXFlYByxs58OZA==" saltValue="CNweFa5ubMnCIEIjDVj16A==" spinCount="100000" sheet="1" objects="1" scenarios="1"/>
  <dataConsolidate/>
  <mergeCells count="2">
    <mergeCell ref="E18:F18"/>
    <mergeCell ref="E5:F5"/>
  </mergeCells>
  <dataValidations count="10">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formula1>12</formula1>
    </dataValidation>
    <dataValidation allowBlank="1" showInputMessage="1" showErrorMessage="1" prompt="Plase enter company name." sqref="F10"/>
    <dataValidation type="textLength" operator="lessThanOrEqual" allowBlank="1" showInputMessage="1" showErrorMessage="1" error="Maximum 10 characters allowed." prompt="Please enter valid MSEI Symbol_x000a__x000a_In absence of MSEI Symbol please enter &quot;NOTLISTED&quot;" sqref="F8">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F19"/>
  <sheetViews>
    <sheetView showGridLines="0" topLeftCell="C7" zoomScaleNormal="100" workbookViewId="0">
      <selection activeCell="F19" sqref="F19"/>
    </sheetView>
  </sheetViews>
  <sheetFormatPr defaultColWidth="0" defaultRowHeight="15"/>
  <cols>
    <col min="1" max="2" width="5.7109375" hidden="1" customWidth="1"/>
    <col min="3" max="3" width="5.7109375" customWidth="1"/>
    <col min="4" max="4" width="6.7109375" customWidth="1"/>
    <col min="5" max="5" width="72.140625" customWidth="1"/>
    <col min="6" max="6" width="14.7109375" customWidth="1"/>
    <col min="7" max="9" width="18.7109375" customWidth="1"/>
    <col min="10" max="12" width="5.710937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t="s">
        <v>101</v>
      </c>
      <c r="G9" s="460" t="s">
        <v>101</v>
      </c>
      <c r="H9" s="460" t="s">
        <v>101</v>
      </c>
      <c r="I9" s="460" t="s">
        <v>101</v>
      </c>
      <c r="M9">
        <v>1</v>
      </c>
      <c r="N9">
        <v>1</v>
      </c>
      <c r="O9">
        <v>1</v>
      </c>
      <c r="P9">
        <v>1</v>
      </c>
      <c r="R9" t="s">
        <v>448</v>
      </c>
      <c r="S9" t="s">
        <v>449</v>
      </c>
      <c r="T9" t="s">
        <v>450</v>
      </c>
      <c r="U9" t="s">
        <v>451</v>
      </c>
    </row>
    <row r="10" spans="1:32" ht="20.100000000000001" customHeight="1">
      <c r="D10" s="20">
        <v>2</v>
      </c>
      <c r="E10" s="197" t="s">
        <v>106</v>
      </c>
      <c r="F10" s="371" t="s">
        <v>101</v>
      </c>
      <c r="G10" s="461" t="s">
        <v>101</v>
      </c>
      <c r="H10" s="461" t="s">
        <v>101</v>
      </c>
      <c r="I10" s="461" t="s">
        <v>101</v>
      </c>
      <c r="M10">
        <v>1</v>
      </c>
      <c r="N10">
        <v>1</v>
      </c>
      <c r="O10">
        <v>1</v>
      </c>
      <c r="P10">
        <v>1</v>
      </c>
      <c r="R10" t="s">
        <v>452</v>
      </c>
      <c r="S10" t="s">
        <v>453</v>
      </c>
      <c r="T10" t="s">
        <v>454</v>
      </c>
      <c r="U10" t="s">
        <v>455</v>
      </c>
    </row>
    <row r="11" spans="1:32" ht="20.100000000000001" customHeight="1">
      <c r="D11" s="20">
        <v>3</v>
      </c>
      <c r="E11" s="197" t="s">
        <v>107</v>
      </c>
      <c r="F11" s="371" t="s">
        <v>101</v>
      </c>
      <c r="G11" s="461" t="s">
        <v>101</v>
      </c>
      <c r="H11" s="461" t="s">
        <v>101</v>
      </c>
      <c r="I11" s="461" t="s">
        <v>101</v>
      </c>
      <c r="M11">
        <v>1</v>
      </c>
      <c r="N11">
        <v>1</v>
      </c>
      <c r="O11">
        <v>1</v>
      </c>
      <c r="P11">
        <v>1</v>
      </c>
      <c r="R11" t="s">
        <v>456</v>
      </c>
      <c r="S11" t="s">
        <v>457</v>
      </c>
      <c r="T11" t="s">
        <v>458</v>
      </c>
      <c r="U11" t="s">
        <v>459</v>
      </c>
    </row>
    <row r="12" spans="1:32" ht="20.100000000000001" customHeight="1">
      <c r="D12" s="20">
        <v>4</v>
      </c>
      <c r="E12" s="197" t="s">
        <v>897</v>
      </c>
      <c r="F12" s="371" t="s">
        <v>101</v>
      </c>
      <c r="G12" s="461" t="s">
        <v>101</v>
      </c>
      <c r="H12" s="461" t="s">
        <v>101</v>
      </c>
      <c r="I12" s="461" t="s">
        <v>101</v>
      </c>
      <c r="M12">
        <v>1</v>
      </c>
      <c r="N12">
        <v>1</v>
      </c>
      <c r="O12">
        <v>1</v>
      </c>
      <c r="P12">
        <v>1</v>
      </c>
      <c r="R12" t="s">
        <v>843</v>
      </c>
      <c r="S12" t="s">
        <v>844</v>
      </c>
      <c r="T12" t="s">
        <v>845</v>
      </c>
      <c r="U12" t="s">
        <v>846</v>
      </c>
    </row>
    <row r="13" spans="1:32" ht="30">
      <c r="D13" s="20">
        <v>5</v>
      </c>
      <c r="E13" s="197" t="s">
        <v>108</v>
      </c>
      <c r="F13" s="371" t="s">
        <v>101</v>
      </c>
      <c r="G13" s="462" t="s">
        <v>101</v>
      </c>
      <c r="H13" s="461" t="s">
        <v>101</v>
      </c>
      <c r="I13" s="461" t="s">
        <v>101</v>
      </c>
      <c r="M13">
        <v>1</v>
      </c>
      <c r="N13">
        <v>1</v>
      </c>
      <c r="O13">
        <v>1</v>
      </c>
      <c r="P13">
        <v>1</v>
      </c>
      <c r="R13" t="s">
        <v>460</v>
      </c>
      <c r="S13" t="s">
        <v>461</v>
      </c>
      <c r="T13" t="s">
        <v>462</v>
      </c>
      <c r="U13" t="s">
        <v>463</v>
      </c>
    </row>
    <row r="14" spans="1:32" ht="21.75" customHeight="1">
      <c r="D14" s="20">
        <v>6</v>
      </c>
      <c r="E14" s="197" t="s">
        <v>109</v>
      </c>
      <c r="F14" s="371" t="s">
        <v>90</v>
      </c>
      <c r="G14" s="132" t="s">
        <v>90</v>
      </c>
      <c r="H14" s="391" t="s">
        <v>90</v>
      </c>
      <c r="I14" s="391" t="s">
        <v>101</v>
      </c>
      <c r="M14">
        <v>0</v>
      </c>
      <c r="N14">
        <v>0</v>
      </c>
      <c r="O14">
        <v>0</v>
      </c>
      <c r="P14">
        <v>1</v>
      </c>
      <c r="R14" t="s">
        <v>464</v>
      </c>
      <c r="S14" t="s">
        <v>465</v>
      </c>
      <c r="T14" t="s">
        <v>466</v>
      </c>
      <c r="U14" t="s">
        <v>467</v>
      </c>
    </row>
    <row r="15" spans="1:32" s="16" customFormat="1" ht="20.100000000000001" customHeight="1">
      <c r="A15"/>
      <c r="B15"/>
      <c r="C15"/>
      <c r="D15" s="78">
        <v>7</v>
      </c>
      <c r="E15" s="405" t="s">
        <v>780</v>
      </c>
      <c r="F15" s="370" t="s">
        <v>101</v>
      </c>
      <c r="G15" s="463" t="s">
        <v>101</v>
      </c>
      <c r="H15" s="466"/>
      <c r="I15" s="467"/>
      <c r="M15">
        <v>1</v>
      </c>
      <c r="N15">
        <v>1</v>
      </c>
      <c r="O15">
        <v>0</v>
      </c>
      <c r="P15">
        <v>0</v>
      </c>
      <c r="Q15"/>
      <c r="R15" s="16" t="s">
        <v>853</v>
      </c>
      <c r="S15" s="16" t="s">
        <v>847</v>
      </c>
      <c r="W15"/>
      <c r="X15"/>
      <c r="Y15"/>
      <c r="Z15"/>
      <c r="AA15"/>
      <c r="AB15"/>
      <c r="AC15"/>
      <c r="AD15"/>
      <c r="AE15"/>
      <c r="AF15"/>
    </row>
    <row r="16" spans="1:32" s="16" customFormat="1" ht="30" customHeight="1">
      <c r="A16"/>
      <c r="B16"/>
      <c r="C16"/>
      <c r="D16" s="78">
        <v>8</v>
      </c>
      <c r="E16" s="405" t="s">
        <v>781</v>
      </c>
      <c r="F16" s="370" t="s">
        <v>101</v>
      </c>
      <c r="G16" s="463" t="s">
        <v>101</v>
      </c>
      <c r="H16" s="468"/>
      <c r="I16" s="469"/>
      <c r="M16">
        <v>1</v>
      </c>
      <c r="N16">
        <v>1</v>
      </c>
      <c r="O16"/>
      <c r="P16"/>
      <c r="Q16"/>
      <c r="R16" s="16" t="s">
        <v>852</v>
      </c>
      <c r="S16" s="16" t="s">
        <v>854</v>
      </c>
      <c r="W16"/>
      <c r="X16"/>
      <c r="Y16"/>
      <c r="Z16"/>
      <c r="AA16"/>
      <c r="AB16"/>
      <c r="AC16"/>
      <c r="AD16"/>
      <c r="AE16"/>
      <c r="AF16"/>
    </row>
    <row r="17" spans="1:32" s="16" customFormat="1" ht="30" customHeight="1">
      <c r="A17"/>
      <c r="B17"/>
      <c r="C17"/>
      <c r="D17" s="78">
        <v>9</v>
      </c>
      <c r="E17" s="405" t="s">
        <v>898</v>
      </c>
      <c r="F17" s="370" t="s">
        <v>101</v>
      </c>
      <c r="G17" s="463" t="s">
        <v>101</v>
      </c>
      <c r="H17" s="470"/>
      <c r="I17" s="471"/>
      <c r="M17">
        <v>1</v>
      </c>
      <c r="N17">
        <v>1</v>
      </c>
      <c r="O17"/>
      <c r="P17"/>
      <c r="Q17"/>
      <c r="R17" s="16" t="s">
        <v>855</v>
      </c>
      <c r="S17" s="16" t="s">
        <v>856</v>
      </c>
      <c r="W17"/>
      <c r="X17"/>
      <c r="Y17"/>
      <c r="Z17"/>
      <c r="AA17"/>
      <c r="AB17"/>
      <c r="AC17"/>
      <c r="AD17"/>
      <c r="AE17"/>
      <c r="AF17"/>
    </row>
    <row r="18" spans="1:32" s="16" customFormat="1" ht="20.100000000000001" customHeight="1">
      <c r="A18"/>
      <c r="B18"/>
      <c r="C18"/>
      <c r="D18" s="78">
        <v>10</v>
      </c>
      <c r="E18" s="197" t="s">
        <v>356</v>
      </c>
      <c r="F18" s="372" t="s">
        <v>101</v>
      </c>
      <c r="G18" s="464" t="s">
        <v>101</v>
      </c>
      <c r="H18" s="464" t="s">
        <v>101</v>
      </c>
      <c r="I18" s="465"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528</v>
      </c>
      <c r="F19" s="373" t="s">
        <v>101</v>
      </c>
      <c r="G19" s="455"/>
      <c r="H19" s="456"/>
      <c r="I19" s="457"/>
      <c r="M19" s="130">
        <v>0</v>
      </c>
      <c r="R19" s="130" t="s">
        <v>528</v>
      </c>
    </row>
  </sheetData>
  <sheetProtection algorithmName="SHA-512" hashValue="mSXk3SZ5bdtghW8/V8vNmkvPEsKvWqv/qx3aIBSVTikoqJqxktpYd/dRxfTGnsUqLecnPYkMZNAIrUHyUu0fOQ==" saltValue="Zgm1tTB3UYqh+WNUBL79nQ==" spinCount="100000" sheet="1" objects="1" scenarios="1"/>
  <dataValidations count="1">
    <dataValidation type="list" allowBlank="1" showInputMessage="1" showErrorMessage="1" sqref="H9:I14 F9:F19 G9:G17 G18:I18">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18"/>
  <sheetViews>
    <sheetView showGridLines="0" topLeftCell="D6" zoomScale="80" zoomScaleNormal="80" workbookViewId="0">
      <selection activeCell="G14" sqref="G14"/>
    </sheetView>
  </sheetViews>
  <sheetFormatPr defaultColWidth="0" defaultRowHeight="15"/>
  <cols>
    <col min="1" max="1" width="2.5703125" hidden="1" customWidth="1"/>
    <col min="2" max="3" width="9.140625" hidden="1" customWidth="1"/>
    <col min="4" max="4" width="2.28515625" customWidth="1"/>
    <col min="5" max="5" width="7.140625" customWidth="1"/>
    <col min="6" max="6" width="35.7109375" customWidth="1"/>
    <col min="7" max="7" width="16" customWidth="1"/>
    <col min="8" max="8" width="24.28515625" customWidth="1"/>
    <col min="9" max="11" width="16.7109375" customWidth="1"/>
    <col min="12" max="12" width="25.7109375" customWidth="1"/>
    <col min="13" max="13" width="15.7109375" customWidth="1"/>
    <col min="14" max="15" width="15.7109375" style="49" customWidth="1"/>
    <col min="16" max="16" width="15.7109375" customWidth="1"/>
    <col min="17" max="17" width="21.28515625" customWidth="1"/>
    <col min="18" max="19" width="16.7109375" customWidth="1"/>
    <col min="20" max="21" width="21.42578125" customWidth="1"/>
    <col min="22" max="22" width="25.7109375" customWidth="1"/>
    <col min="23" max="23" width="18.85546875" customWidth="1"/>
    <col min="24" max="32" width="16.7109375" customWidth="1"/>
    <col min="33" max="33" width="17.140625" bestFit="1" customWidth="1"/>
    <col min="34" max="36" width="17.140625" customWidth="1"/>
    <col min="37" max="37" width="3.7109375" customWidth="1"/>
    <col min="38" max="38" width="3.710937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816</v>
      </c>
      <c r="T2" t="s">
        <v>817</v>
      </c>
      <c r="U2" t="s">
        <v>813</v>
      </c>
      <c r="V2" t="s">
        <v>814</v>
      </c>
      <c r="W2" t="s">
        <v>152</v>
      </c>
      <c r="X2" t="s">
        <v>153</v>
      </c>
      <c r="Y2" t="s">
        <v>818</v>
      </c>
      <c r="Z2" t="s">
        <v>819</v>
      </c>
      <c r="AA2" t="s">
        <v>820</v>
      </c>
      <c r="AB2" t="s">
        <v>821</v>
      </c>
      <c r="AC2" t="s">
        <v>822</v>
      </c>
      <c r="AD2" t="s">
        <v>823</v>
      </c>
      <c r="AE2" t="s">
        <v>824</v>
      </c>
      <c r="AF2" t="s">
        <v>825</v>
      </c>
      <c r="AG2" t="s">
        <v>154</v>
      </c>
      <c r="AH2" t="s">
        <v>639</v>
      </c>
      <c r="AI2" t="s">
        <v>641</v>
      </c>
      <c r="AJ2" t="s">
        <v>640</v>
      </c>
    </row>
    <row r="3" spans="5:36" hidden="1"/>
    <row r="4" spans="5:36" hidden="1"/>
    <row r="5" spans="5:36" hidden="1"/>
    <row r="8" spans="5:36" ht="30" customHeight="1">
      <c r="E8" s="547" t="s">
        <v>138</v>
      </c>
      <c r="F8" s="548"/>
      <c r="G8" s="548"/>
      <c r="H8" s="548"/>
      <c r="I8" s="548"/>
      <c r="J8" s="548"/>
      <c r="K8" s="548"/>
      <c r="L8" s="548"/>
      <c r="M8" s="548"/>
      <c r="N8" s="548"/>
      <c r="O8" s="548"/>
      <c r="P8" s="548"/>
      <c r="Q8" s="548"/>
      <c r="R8" s="548"/>
      <c r="S8" s="548"/>
      <c r="T8" s="548"/>
      <c r="U8" s="548"/>
      <c r="V8" s="548"/>
      <c r="W8" s="548"/>
      <c r="X8" s="548"/>
      <c r="Y8" s="548"/>
      <c r="Z8" s="548"/>
      <c r="AA8" s="548"/>
      <c r="AB8" s="548"/>
      <c r="AC8" s="548"/>
      <c r="AD8" s="548"/>
      <c r="AE8" s="548"/>
      <c r="AF8" s="548"/>
      <c r="AG8" s="548"/>
      <c r="AH8" s="548"/>
      <c r="AI8" s="548"/>
      <c r="AJ8" s="549"/>
    </row>
    <row r="9" spans="5:36" ht="22.5" customHeight="1">
      <c r="E9" s="550" t="s">
        <v>792</v>
      </c>
      <c r="F9" s="551"/>
      <c r="G9" s="551"/>
      <c r="H9" s="551"/>
      <c r="I9" s="551"/>
      <c r="J9" s="551"/>
      <c r="K9" s="551"/>
      <c r="L9" s="551"/>
      <c r="M9" s="551"/>
      <c r="N9" s="551"/>
      <c r="O9" s="551"/>
      <c r="P9" s="551"/>
      <c r="Q9" s="551"/>
      <c r="R9" s="551"/>
      <c r="S9" s="551"/>
      <c r="T9" s="551"/>
      <c r="U9" s="551"/>
      <c r="V9" s="551"/>
      <c r="W9" s="551"/>
      <c r="X9" s="551"/>
      <c r="Y9" s="551"/>
      <c r="Z9" s="551"/>
      <c r="AA9" s="551"/>
      <c r="AB9" s="551"/>
      <c r="AC9" s="551"/>
      <c r="AD9" s="551"/>
      <c r="AE9" s="551"/>
      <c r="AF9" s="551"/>
      <c r="AG9" s="551"/>
      <c r="AH9" s="551"/>
      <c r="AI9" s="551"/>
      <c r="AJ9" s="552"/>
    </row>
    <row r="10" spans="5:36" ht="27" customHeight="1">
      <c r="E10" s="541" t="s">
        <v>124</v>
      </c>
      <c r="F10" s="541" t="s">
        <v>125</v>
      </c>
      <c r="G10" s="541" t="s">
        <v>2</v>
      </c>
      <c r="H10" s="541" t="s">
        <v>3</v>
      </c>
      <c r="I10" s="541" t="s">
        <v>4</v>
      </c>
      <c r="J10" s="541" t="s">
        <v>5</v>
      </c>
      <c r="K10" s="541" t="s">
        <v>6</v>
      </c>
      <c r="L10" s="541" t="s">
        <v>7</v>
      </c>
      <c r="M10" s="556" t="s">
        <v>126</v>
      </c>
      <c r="N10" s="557"/>
      <c r="O10" s="557"/>
      <c r="P10" s="558"/>
      <c r="Q10" s="559" t="s">
        <v>788</v>
      </c>
      <c r="R10" s="538" t="s">
        <v>810</v>
      </c>
      <c r="S10" s="538" t="s">
        <v>899</v>
      </c>
      <c r="T10" s="541" t="s">
        <v>807</v>
      </c>
      <c r="U10" s="541" t="s">
        <v>782</v>
      </c>
      <c r="V10" s="541" t="s">
        <v>783</v>
      </c>
      <c r="W10" s="543" t="s">
        <v>784</v>
      </c>
      <c r="X10" s="544"/>
      <c r="Y10" s="543" t="s">
        <v>785</v>
      </c>
      <c r="Z10" s="544"/>
      <c r="AA10" s="543" t="s">
        <v>809</v>
      </c>
      <c r="AB10" s="544"/>
      <c r="AC10" s="543" t="s">
        <v>786</v>
      </c>
      <c r="AD10" s="544"/>
      <c r="AE10" s="543" t="s">
        <v>808</v>
      </c>
      <c r="AF10" s="544"/>
      <c r="AG10" s="541" t="s">
        <v>787</v>
      </c>
      <c r="AH10" s="553" t="s">
        <v>634</v>
      </c>
      <c r="AI10" s="554"/>
      <c r="AJ10" s="555"/>
    </row>
    <row r="11" spans="5:36" ht="24" customHeight="1">
      <c r="E11" s="542"/>
      <c r="F11" s="542"/>
      <c r="G11" s="542"/>
      <c r="H11" s="542"/>
      <c r="I11" s="542"/>
      <c r="J11" s="542"/>
      <c r="K11" s="542"/>
      <c r="L11" s="542"/>
      <c r="M11" s="553" t="s">
        <v>307</v>
      </c>
      <c r="N11" s="554"/>
      <c r="O11" s="555"/>
      <c r="P11" s="542" t="s">
        <v>127</v>
      </c>
      <c r="Q11" s="559"/>
      <c r="R11" s="539"/>
      <c r="S11" s="539"/>
      <c r="T11" s="542"/>
      <c r="U11" s="542"/>
      <c r="V11" s="542"/>
      <c r="W11" s="545"/>
      <c r="X11" s="546"/>
      <c r="Y11" s="545"/>
      <c r="Z11" s="546"/>
      <c r="AA11" s="545"/>
      <c r="AB11" s="546"/>
      <c r="AC11" s="545"/>
      <c r="AD11" s="546"/>
      <c r="AE11" s="545"/>
      <c r="AF11" s="546"/>
      <c r="AG11" s="542"/>
      <c r="AH11" s="553" t="s">
        <v>635</v>
      </c>
      <c r="AI11" s="554"/>
      <c r="AJ11" s="555"/>
    </row>
    <row r="12" spans="5:36" ht="79.5" customHeight="1">
      <c r="E12" s="542"/>
      <c r="F12" s="542"/>
      <c r="G12" s="542"/>
      <c r="H12" s="542"/>
      <c r="I12" s="542"/>
      <c r="J12" s="542"/>
      <c r="K12" s="542"/>
      <c r="L12" s="542"/>
      <c r="M12" s="24" t="s">
        <v>117</v>
      </c>
      <c r="N12" s="50" t="s">
        <v>789</v>
      </c>
      <c r="O12" s="50" t="s">
        <v>16</v>
      </c>
      <c r="P12" s="542"/>
      <c r="Q12" s="559"/>
      <c r="R12" s="540"/>
      <c r="S12" s="540"/>
      <c r="T12" s="542"/>
      <c r="U12" s="542"/>
      <c r="V12" s="542"/>
      <c r="W12" s="24" t="s">
        <v>17</v>
      </c>
      <c r="X12" s="24" t="s">
        <v>18</v>
      </c>
      <c r="Y12" s="24" t="s">
        <v>17</v>
      </c>
      <c r="Z12" s="24" t="s">
        <v>18</v>
      </c>
      <c r="AA12" s="24" t="s">
        <v>17</v>
      </c>
      <c r="AB12" s="24" t="s">
        <v>18</v>
      </c>
      <c r="AC12" s="24" t="s">
        <v>17</v>
      </c>
      <c r="AD12" s="24" t="s">
        <v>18</v>
      </c>
      <c r="AE12" s="24" t="s">
        <v>17</v>
      </c>
      <c r="AF12" s="24" t="s">
        <v>18</v>
      </c>
      <c r="AG12" s="542"/>
      <c r="AH12" s="244" t="s">
        <v>636</v>
      </c>
      <c r="AI12" s="244" t="s">
        <v>637</v>
      </c>
      <c r="AJ12" s="244" t="s">
        <v>638</v>
      </c>
    </row>
    <row r="13" spans="5:36" ht="20.100000000000001" customHeight="1">
      <c r="E13" s="48" t="s">
        <v>128</v>
      </c>
      <c r="F13" s="42" t="s">
        <v>129</v>
      </c>
      <c r="G13" s="60">
        <f>+IFERROR(IF(COUNT('Shareholding Pattern'!H26),('Shareholding Pattern'!H26),""),"")</f>
        <v>7</v>
      </c>
      <c r="H13" s="60">
        <f>+IFERROR(IF(COUNT('Shareholding Pattern'!I26),('Shareholding Pattern'!I26),""),"")</f>
        <v>14909360</v>
      </c>
      <c r="I13" s="60" t="str">
        <f>+IFERROR(IF(COUNT('Shareholding Pattern'!J26),('Shareholding Pattern'!J26),""),"")</f>
        <v/>
      </c>
      <c r="J13" s="60" t="str">
        <f>+IFERROR(IF(COUNT('Shareholding Pattern'!K26),('Shareholding Pattern'!K26),""),"")</f>
        <v/>
      </c>
      <c r="K13" s="60">
        <f>+IFERROR(IF(COUNT('Shareholding Pattern'!L26),('Shareholding Pattern'!L26),""),"")</f>
        <v>14909360</v>
      </c>
      <c r="L13" s="121">
        <f>+IFERROR(IF(COUNT('Shareholding Pattern'!M26),('Shareholding Pattern'!M26),""),"")</f>
        <v>66.44</v>
      </c>
      <c r="M13" s="121">
        <f>+IFERROR(IF(COUNT('Shareholding Pattern'!N26),('Shareholding Pattern'!N26),""),"")</f>
        <v>14909360</v>
      </c>
      <c r="N13" s="99" t="str">
        <f>+IFERROR(IF(COUNT('Shareholding Pattern'!O26),('Shareholding Pattern'!O26),""),"")</f>
        <v/>
      </c>
      <c r="O13" s="99">
        <f>+IFERROR(IF(COUNT('Shareholding Pattern'!P26),('Shareholding Pattern'!P26),""),"")</f>
        <v>14909360</v>
      </c>
      <c r="P13" s="121">
        <f>+IFERROR(IF(COUNT('Shareholding Pattern'!Q26),('Shareholding Pattern'!Q26),""),"")</f>
        <v>66.44</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14909360</v>
      </c>
      <c r="V13" s="121">
        <f>+IFERROR(IF(COUNT('Shareholding Pattern'!W26),('Shareholding Pattern'!W26),""),"")</f>
        <v>66.44</v>
      </c>
      <c r="W13" s="60">
        <f>+IFERROR(IF(COUNT('Shareholding Pattern'!X26),('Shareholding Pattern'!X26),""),"")</f>
        <v>14909360</v>
      </c>
      <c r="X13" s="121">
        <f>+IFERROR(IF(COUNT('Shareholding Pattern'!Y26),('Shareholding Pattern'!Y26),""),"")</f>
        <v>100</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14909360</v>
      </c>
      <c r="AH13" s="452"/>
      <c r="AI13" s="453"/>
      <c r="AJ13" s="454"/>
    </row>
    <row r="14" spans="5:36" ht="20.100000000000001" customHeight="1">
      <c r="E14" s="48" t="s">
        <v>130</v>
      </c>
      <c r="F14" s="41" t="s">
        <v>131</v>
      </c>
      <c r="G14" s="60">
        <f>+IFERROR(IF(COUNT('Shareholding Pattern'!H71),('Shareholding Pattern'!H71),""),"")</f>
        <v>868</v>
      </c>
      <c r="H14" s="60">
        <f>+IFERROR(IF(COUNT('Shareholding Pattern'!I71),('Shareholding Pattern'!I71),""),"")</f>
        <v>7530000</v>
      </c>
      <c r="I14" s="60" t="str">
        <f>+IFERROR(IF(COUNT('Shareholding Pattern'!J71),('Shareholding Pattern'!J71),""),"")</f>
        <v/>
      </c>
      <c r="J14" s="60" t="str">
        <f>+IFERROR(IF(COUNT('Shareholding Pattern'!K71),('Shareholding Pattern'!K71),""),"")</f>
        <v/>
      </c>
      <c r="K14" s="60">
        <f>+IFERROR(IF(COUNT('Shareholding Pattern'!L71),('Shareholding Pattern'!L71),""),"")</f>
        <v>7530000</v>
      </c>
      <c r="L14" s="121">
        <f>+IFERROR(IF(COUNT('Shareholding Pattern'!M71),('Shareholding Pattern'!M71),""),"")</f>
        <v>33.56</v>
      </c>
      <c r="M14" s="178">
        <f>+IFERROR(IF(COUNT('Shareholding Pattern'!N71),('Shareholding Pattern'!N71),""),"")</f>
        <v>7530000</v>
      </c>
      <c r="N14" s="99" t="str">
        <f>+IFERROR(IF(COUNT('Shareholding Pattern'!O71),('Shareholding Pattern'!O71),""),"")</f>
        <v/>
      </c>
      <c r="O14" s="99">
        <f>+IFERROR(IF(COUNT('Shareholding Pattern'!P71),('Shareholding Pattern'!P71),""),"")</f>
        <v>7530000</v>
      </c>
      <c r="P14" s="121">
        <f>+IFERROR(IF(COUNT('Shareholding Pattern'!Q71),('Shareholding Pattern'!Q71),""),"")</f>
        <v>33.56</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7530000</v>
      </c>
      <c r="V14" s="121">
        <f>+IFERROR(IF(COUNT('Shareholding Pattern'!W71),('Shareholding Pattern'!W71),""),"")</f>
        <v>33.56</v>
      </c>
      <c r="W14" s="60">
        <f>+IFERROR(IF(COUNT('Shareholding Pattern'!X71),('Shareholding Pattern'!X71),""),"")</f>
        <v>30000</v>
      </c>
      <c r="X14" s="360">
        <f>+IFERROR(IF(COUNT('Shareholding Pattern'!Y71),('Shareholding Pattern'!Y71),""),"")</f>
        <v>0.4</v>
      </c>
      <c r="Y14" s="434"/>
      <c r="Z14" s="435"/>
      <c r="AA14" s="435"/>
      <c r="AB14" s="435"/>
      <c r="AC14" s="435"/>
      <c r="AD14" s="435"/>
      <c r="AE14" s="435"/>
      <c r="AF14" s="440"/>
      <c r="AG14" s="361">
        <f>+IFERROR(IF(COUNT('Shareholding Pattern'!AH71),('Shareholding Pattern'!AH71),""),"")</f>
        <v>7530000</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6"/>
      <c r="Z15" s="437"/>
      <c r="AA15" s="437"/>
      <c r="AB15" s="437"/>
      <c r="AC15" s="437"/>
      <c r="AD15" s="437"/>
      <c r="AE15" s="437"/>
      <c r="AF15" s="441"/>
      <c r="AG15" s="361" t="str">
        <f>+IFERROR(IF(COUNT('Shareholding Pattern'!AH77),('Shareholding Pattern'!AH77),""),"")</f>
        <v/>
      </c>
      <c r="AH15" s="443"/>
      <c r="AI15" s="444"/>
      <c r="AJ15" s="445"/>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6"/>
      <c r="Z16" s="437"/>
      <c r="AA16" s="437"/>
      <c r="AB16" s="437"/>
      <c r="AC16" s="437"/>
      <c r="AD16" s="437"/>
      <c r="AE16" s="437"/>
      <c r="AF16" s="441"/>
      <c r="AG16" s="361" t="str">
        <f>+IFERROR(IF(COUNT('Shareholding Pattern'!AH75),('Shareholding Pattern'!AH75),""),"")</f>
        <v/>
      </c>
      <c r="AH16" s="446"/>
      <c r="AI16" s="447"/>
      <c r="AJ16" s="448"/>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8"/>
      <c r="Z17" s="439"/>
      <c r="AA17" s="439"/>
      <c r="AB17" s="439"/>
      <c r="AC17" s="439"/>
      <c r="AD17" s="439"/>
      <c r="AE17" s="439"/>
      <c r="AF17" s="442"/>
      <c r="AG17" s="361" t="str">
        <f>+IFERROR(IF(COUNT('Shareholding Pattern'!AH76),('Shareholding Pattern'!AH76),""),"")</f>
        <v/>
      </c>
      <c r="AH17" s="449"/>
      <c r="AI17" s="450"/>
      <c r="AJ17" s="451"/>
    </row>
    <row r="18" spans="5:36" ht="18.75">
      <c r="E18" s="43"/>
      <c r="F18" s="51" t="s">
        <v>16</v>
      </c>
      <c r="G18" s="61">
        <f>+IFERROR(IF(COUNT('Shareholding Pattern'!H79),('Shareholding Pattern'!H79),""),"")</f>
        <v>875</v>
      </c>
      <c r="H18" s="61">
        <f>+IFERROR(IF(COUNT('Shareholding Pattern'!I79),('Shareholding Pattern'!I79),""),"")</f>
        <v>22439360</v>
      </c>
      <c r="I18" s="61" t="str">
        <f>+IFERROR(IF(COUNT('Shareholding Pattern'!J79),('Shareholding Pattern'!J79),""),"")</f>
        <v/>
      </c>
      <c r="J18" s="61" t="str">
        <f>+IFERROR(IF(COUNT('Shareholding Pattern'!K79),('Shareholding Pattern'!K79),""),"")</f>
        <v/>
      </c>
      <c r="K18" s="61">
        <f>+IFERROR(IF(COUNT('Shareholding Pattern'!L79),('Shareholding Pattern'!L79),""),"")</f>
        <v>22439360</v>
      </c>
      <c r="L18" s="181">
        <f>+IFERROR(IF(COUNT('Shareholding Pattern'!M79),('Shareholding Pattern'!M79),""),"")</f>
        <v>100</v>
      </c>
      <c r="M18" s="177">
        <f>+IFERROR(IF(COUNT('Shareholding Pattern'!N79),('Shareholding Pattern'!N79),""),"")</f>
        <v>22439360</v>
      </c>
      <c r="N18" s="209" t="str">
        <f>+IFERROR(IF(COUNT('Shareholding Pattern'!O79),('Shareholding Pattern'!O79),""),"")</f>
        <v/>
      </c>
      <c r="O18" s="209">
        <f>+IFERROR(IF(COUNT('Shareholding Pattern'!P79),('Shareholding Pattern'!P79),""),"")</f>
        <v>22439360</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22439360</v>
      </c>
      <c r="V18" s="181">
        <f>+IFERROR(IF(COUNT('Shareholding Pattern'!W79),('Shareholding Pattern'!W79),""),"")</f>
        <v>100</v>
      </c>
      <c r="W18" s="61">
        <f>+IFERROR(IF(COUNT('Shareholding Pattern'!X79),('Shareholding Pattern'!X79),""),"")</f>
        <v>14939360</v>
      </c>
      <c r="X18" s="177">
        <f>+IFERROR(IF(COUNT('Shareholding Pattern'!Y79),('Shareholding Pattern'!Y79),""),"")</f>
        <v>66.58</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22439360</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BN83"/>
  <sheetViews>
    <sheetView showGridLines="0" zoomScale="80" zoomScaleNormal="80" workbookViewId="0">
      <pane xSplit="7" ySplit="11" topLeftCell="H12" activePane="bottomRight" state="frozen"/>
      <selection activeCell="D7" sqref="D7"/>
      <selection pane="topRight" activeCell="H7" sqref="H7"/>
      <selection pane="bottomLeft" activeCell="D12" sqref="D12"/>
      <selection pane="bottomRight" activeCell="F14" sqref="F14"/>
    </sheetView>
  </sheetViews>
  <sheetFormatPr defaultColWidth="0" defaultRowHeight="15"/>
  <cols>
    <col min="1" max="3" width="2.7109375" hidden="1" customWidth="1"/>
    <col min="4" max="4" width="2.28515625" customWidth="1"/>
    <col min="5" max="5" width="6.5703125" customWidth="1"/>
    <col min="6" max="6" width="46.5703125" customWidth="1"/>
    <col min="7" max="7" width="5.5703125" hidden="1" customWidth="1"/>
    <col min="8" max="10" width="20.7109375" style="101" customWidth="1"/>
    <col min="11" max="12" width="20.7109375" customWidth="1"/>
    <col min="13" max="13" width="20.7109375" style="85" customWidth="1"/>
    <col min="14" max="15" width="20.7109375" style="49" customWidth="1"/>
    <col min="16" max="16" width="20.7109375" style="101" customWidth="1"/>
    <col min="17" max="17" width="20.7109375" style="85" customWidth="1"/>
    <col min="18" max="22" width="20.7109375" style="101" customWidth="1"/>
    <col min="23" max="23" width="23.7109375" style="49" customWidth="1"/>
    <col min="24" max="25" width="20.7109375" style="49" customWidth="1"/>
    <col min="26" max="26" width="20.7109375" style="101" customWidth="1"/>
    <col min="27" max="33" width="20.7109375" style="49" customWidth="1"/>
    <col min="34" max="34" width="20.7109375" style="101" customWidth="1"/>
    <col min="35" max="37" width="20.7109375" customWidth="1"/>
    <col min="38" max="38" width="5.5703125" customWidth="1"/>
    <col min="39"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815</v>
      </c>
      <c r="T2" s="101" t="s">
        <v>909</v>
      </c>
      <c r="U2" s="101" t="s">
        <v>817</v>
      </c>
      <c r="V2" s="101" t="s">
        <v>813</v>
      </c>
      <c r="W2" s="49" t="s">
        <v>814</v>
      </c>
      <c r="X2" s="49" t="s">
        <v>152</v>
      </c>
      <c r="Y2" s="49" t="s">
        <v>153</v>
      </c>
      <c r="Z2" s="101" t="s">
        <v>818</v>
      </c>
      <c r="AA2" s="49" t="s">
        <v>819</v>
      </c>
      <c r="AB2" s="49" t="s">
        <v>820</v>
      </c>
      <c r="AC2" s="49" t="s">
        <v>821</v>
      </c>
      <c r="AD2" s="49" t="s">
        <v>822</v>
      </c>
      <c r="AE2" s="49" t="s">
        <v>823</v>
      </c>
      <c r="AF2" s="49" t="s">
        <v>824</v>
      </c>
      <c r="AG2" s="49" t="s">
        <v>825</v>
      </c>
      <c r="AH2" s="101" t="s">
        <v>154</v>
      </c>
      <c r="AI2" s="49" t="s">
        <v>639</v>
      </c>
      <c r="AJ2" s="101" t="s">
        <v>641</v>
      </c>
      <c r="AK2" s="49" t="s">
        <v>640</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84" t="s">
        <v>111</v>
      </c>
      <c r="F9" s="568" t="s">
        <v>0</v>
      </c>
      <c r="G9" s="569"/>
      <c r="H9" s="559" t="s">
        <v>2</v>
      </c>
      <c r="I9" s="559" t="s">
        <v>3</v>
      </c>
      <c r="J9" s="559" t="s">
        <v>4</v>
      </c>
      <c r="K9" s="542" t="s">
        <v>5</v>
      </c>
      <c r="L9" s="542" t="s">
        <v>6</v>
      </c>
      <c r="M9" s="583" t="s">
        <v>7</v>
      </c>
      <c r="N9" s="553" t="s">
        <v>8</v>
      </c>
      <c r="O9" s="554"/>
      <c r="P9" s="554"/>
      <c r="Q9" s="555"/>
      <c r="R9" s="559" t="s">
        <v>788</v>
      </c>
      <c r="S9" s="538" t="s">
        <v>811</v>
      </c>
      <c r="T9" s="538" t="s">
        <v>900</v>
      </c>
      <c r="U9" s="559" t="s">
        <v>807</v>
      </c>
      <c r="V9" s="538" t="s">
        <v>782</v>
      </c>
      <c r="W9" s="570" t="s">
        <v>783</v>
      </c>
      <c r="X9" s="542" t="s">
        <v>784</v>
      </c>
      <c r="Y9" s="542"/>
      <c r="Z9" s="542" t="s">
        <v>785</v>
      </c>
      <c r="AA9" s="542"/>
      <c r="AB9" s="542" t="s">
        <v>809</v>
      </c>
      <c r="AC9" s="542"/>
      <c r="AD9" s="568" t="s">
        <v>786</v>
      </c>
      <c r="AE9" s="569"/>
      <c r="AF9" s="568" t="s">
        <v>812</v>
      </c>
      <c r="AG9" s="569"/>
      <c r="AH9" s="559" t="s">
        <v>787</v>
      </c>
      <c r="AI9" s="579" t="s">
        <v>634</v>
      </c>
      <c r="AJ9" s="580"/>
      <c r="AK9" s="581"/>
    </row>
    <row r="10" spans="5:66" ht="20.100000000000001" customHeight="1">
      <c r="E10" s="585"/>
      <c r="F10" s="588"/>
      <c r="G10" s="589"/>
      <c r="H10" s="559"/>
      <c r="I10" s="559"/>
      <c r="J10" s="559"/>
      <c r="K10" s="542"/>
      <c r="L10" s="542"/>
      <c r="M10" s="583"/>
      <c r="N10" s="553" t="s">
        <v>12</v>
      </c>
      <c r="O10" s="554"/>
      <c r="P10" s="555"/>
      <c r="Q10" s="583" t="s">
        <v>13</v>
      </c>
      <c r="R10" s="559"/>
      <c r="S10" s="539"/>
      <c r="T10" s="539"/>
      <c r="U10" s="559"/>
      <c r="V10" s="539"/>
      <c r="W10" s="570"/>
      <c r="X10" s="542"/>
      <c r="Y10" s="542"/>
      <c r="Z10" s="542"/>
      <c r="AA10" s="542"/>
      <c r="AB10" s="542"/>
      <c r="AC10" s="542"/>
      <c r="AD10" s="543"/>
      <c r="AE10" s="544"/>
      <c r="AF10" s="543"/>
      <c r="AG10" s="544"/>
      <c r="AH10" s="559"/>
      <c r="AI10" s="553" t="s">
        <v>635</v>
      </c>
      <c r="AJ10" s="554"/>
      <c r="AK10" s="555"/>
    </row>
    <row r="11" spans="5:66" ht="99.95" customHeight="1">
      <c r="E11" s="586"/>
      <c r="F11" s="543"/>
      <c r="G11" s="544"/>
      <c r="H11" s="559"/>
      <c r="I11" s="559"/>
      <c r="J11" s="559"/>
      <c r="K11" s="542"/>
      <c r="L11" s="542"/>
      <c r="M11" s="583"/>
      <c r="N11" s="50" t="s">
        <v>14</v>
      </c>
      <c r="O11" s="50" t="s">
        <v>789</v>
      </c>
      <c r="P11" s="102" t="s">
        <v>16</v>
      </c>
      <c r="Q11" s="583"/>
      <c r="R11" s="559"/>
      <c r="S11" s="540"/>
      <c r="T11" s="540"/>
      <c r="U11" s="559"/>
      <c r="V11" s="540"/>
      <c r="W11" s="570"/>
      <c r="X11" s="50" t="s">
        <v>17</v>
      </c>
      <c r="Y11" s="50" t="s">
        <v>18</v>
      </c>
      <c r="Z11" s="102" t="s">
        <v>17</v>
      </c>
      <c r="AA11" s="50" t="s">
        <v>18</v>
      </c>
      <c r="AB11" s="102" t="s">
        <v>17</v>
      </c>
      <c r="AC11" s="50" t="s">
        <v>18</v>
      </c>
      <c r="AD11" s="102" t="s">
        <v>17</v>
      </c>
      <c r="AE11" s="50" t="s">
        <v>18</v>
      </c>
      <c r="AF11" s="102" t="s">
        <v>17</v>
      </c>
      <c r="AG11" s="50" t="s">
        <v>18</v>
      </c>
      <c r="AH11" s="559"/>
      <c r="AI11" s="50" t="s">
        <v>636</v>
      </c>
      <c r="AJ11" s="50" t="s">
        <v>637</v>
      </c>
      <c r="AK11" s="50" t="s">
        <v>638</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7</v>
      </c>
      <c r="I14" s="287">
        <f>+IF(COUNT(IndHUF!H23),IndHUF!H23,"")</f>
        <v>14909360</v>
      </c>
      <c r="J14" s="287" t="str">
        <f>+IF(COUNT(IndHUF!I23),IndHUF!I23,"")</f>
        <v/>
      </c>
      <c r="K14" s="288" t="str">
        <f>+IF(COUNT(IndHUF!J23),IndHUF!J23,"")</f>
        <v/>
      </c>
      <c r="L14" s="288">
        <f>+IF(COUNT(IndHUF!K23),IndHUF!K23,"")</f>
        <v>14909360</v>
      </c>
      <c r="M14" s="111">
        <f>+IFERROR(IF(COUNT(L14),ROUND(L14/'Shareholding Pattern'!$L$78*100,2),""),0)</f>
        <v>66.44</v>
      </c>
      <c r="N14" s="289">
        <f>+IF(COUNT(+IndHUF!M23),SUM(+IndHUF!M23),"")</f>
        <v>14909360</v>
      </c>
      <c r="O14" s="289" t="str">
        <f>+IF(COUNT(+IndHUF!N23),SUM(+IndHUF!N23),"")</f>
        <v/>
      </c>
      <c r="P14" s="287">
        <f>+IF(COUNT(IndHUF!O23),IndHUF!O23,"")</f>
        <v>14909360</v>
      </c>
      <c r="Q14" s="111">
        <f>+IF(COUNT(IndHUF!P23),IndHUF!P23,"")</f>
        <v>66.44</v>
      </c>
      <c r="R14" s="287" t="str">
        <f>+IF(COUNT(IndHUF!Q23),IndHUF!Q23,"")</f>
        <v/>
      </c>
      <c r="S14" s="290" t="str">
        <f>+IF(COUNT(IndHUF!R23),IndHUF!R23,"")</f>
        <v/>
      </c>
      <c r="T14" s="290" t="str">
        <f>+IF(COUNT(IndHUF!S23),IndHUF!S23,"")</f>
        <v/>
      </c>
      <c r="U14" s="393" t="str">
        <f>+IF(COUNT(IndHUF!T23),IndHUF!T23,"")</f>
        <v/>
      </c>
      <c r="V14" s="291">
        <f>+IF(COUNT(IndHUF!U23),IndHUF!U23,"")</f>
        <v>14909360</v>
      </c>
      <c r="W14" s="98">
        <f>+IFERROR(IF(COUNT(L14,U14),ROUND(SUM(L14,U14)/SUM('Shareholding Pattern'!$L$78,'Shareholding Pattern'!$U$78)*100,2),""),0)</f>
        <v>66.44</v>
      </c>
      <c r="X14" s="292">
        <f>+IF(COUNT(IndHUF!W23),IndHUF!W23,"")</f>
        <v>14909360</v>
      </c>
      <c r="Y14" s="157">
        <f>+IFERROR(IF(COUNT(X14),ROUND(SUM(X14)/SUM(L14)*100,2),""),0)</f>
        <v>100</v>
      </c>
      <c r="Z14" s="292" t="str">
        <f>+IF(COUNT(IndHUF!Y23),IndHUF!Y23,"")</f>
        <v/>
      </c>
      <c r="AA14" s="157" t="str">
        <f>+IFERROR(IF(COUNT(Z14),ROUND(SUM(Z14)/SUM(L14)*100,2),""),0)</f>
        <v/>
      </c>
      <c r="AB14" s="292" t="str">
        <f>+IF(COUNT(IndHUF!AA23),IndHUF!AA23,"")</f>
        <v/>
      </c>
      <c r="AC14" s="157" t="str">
        <f>+IFERROR(IF(COUNT(AB14),ROUND(SUM(AB14)/SUM(L14)*100,2),""),0)</f>
        <v/>
      </c>
      <c r="AD14" s="292" t="str">
        <f>+IF(COUNT(IndHUF!AC23),IndHUF!AC23,"")</f>
        <v/>
      </c>
      <c r="AE14" s="157" t="str">
        <f>+IFERROR(IF(COUNT(AD14),ROUND(SUM(AD14)/SUM(L14)*100,2),""),0)</f>
        <v/>
      </c>
      <c r="AF14" s="292" t="str">
        <f>+IF(COUNT(IndHUF!AE23),IndHUF!AE23,"")</f>
        <v/>
      </c>
      <c r="AG14" s="157" t="str">
        <f>+IFERROR(IF(COUNT(AF14),ROUND(SUM(AF14)/SUM(L14)*100,2),""),0)</f>
        <v/>
      </c>
      <c r="AH14" s="290">
        <f>+IF(COUNT(IndHUF!AG23),IndHUF!AG23,"")</f>
        <v>14909360</v>
      </c>
      <c r="AI14" s="410"/>
      <c r="AJ14" s="411"/>
      <c r="AK14" s="412"/>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4"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10"/>
      <c r="AJ15" s="411"/>
      <c r="AK15" s="412"/>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5"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4"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10"/>
      <c r="AJ16" s="411"/>
      <c r="AK16" s="412"/>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8" t="str">
        <f>IFERROR(IF(COUNT(OtherIND!T16),(OtherIND!T16),""),"")</f>
        <v/>
      </c>
      <c r="T17" s="268" t="str">
        <f>IFERROR(IF(COUNT(OtherIND!U16),(OtherIND!U16),""),"")</f>
        <v/>
      </c>
      <c r="U17" s="403" t="str">
        <f>IFERROR(IF(COUNT(OtherIND!V16),(OtherIND!V16),""),"")</f>
        <v/>
      </c>
      <c r="V17" s="270" t="str">
        <f>IFERROR(IF(COUNT(OtherIND!W16),(OtherIND!W16),""),"")</f>
        <v/>
      </c>
      <c r="W17" s="95" t="str">
        <f>+IFERROR(IF(COUNT(L17,U17),ROUND(SUM(L17,U17)/SUM('Shareholding Pattern'!$L$78,'Shareholding Pattern'!$U$78)*100,2),""),0)</f>
        <v/>
      </c>
      <c r="X17" s="133" t="str">
        <f>IFERROR(IF(COUNT(OtherIND!Y16),(OtherIND!Y16),""),"")</f>
        <v/>
      </c>
      <c r="Y17" s="396"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8" t="str">
        <f>IFERROR(IF(COUNT(OtherIND!AI16),(OtherIND!AI16),""),"")</f>
        <v/>
      </c>
      <c r="AI17" s="410"/>
      <c r="AJ17" s="411"/>
      <c r="AK17" s="412"/>
      <c r="AP17" t="s">
        <v>267</v>
      </c>
      <c r="AZ17" t="s">
        <v>159</v>
      </c>
      <c r="BF17" t="s">
        <v>267</v>
      </c>
      <c r="BH17" t="s">
        <v>310</v>
      </c>
      <c r="BN17" t="s">
        <v>295</v>
      </c>
    </row>
    <row r="18" spans="5:66" ht="20.100000000000001" customHeight="1">
      <c r="E18" s="587" t="s">
        <v>32</v>
      </c>
      <c r="F18" s="587"/>
      <c r="G18" s="587"/>
      <c r="H18" s="310">
        <f>+IFERROR(IF(COUNT(H14:H17),ROUND(SUM(H14:H17),0),""),"")</f>
        <v>7</v>
      </c>
      <c r="I18" s="310">
        <f t="shared" ref="I18:AH18" si="0">+IFERROR(IF(COUNT(I14:I17),ROUND(SUM(I14:I17),0),""),"")</f>
        <v>14909360</v>
      </c>
      <c r="J18" s="310" t="str">
        <f t="shared" si="0"/>
        <v/>
      </c>
      <c r="K18" s="311" t="str">
        <f t="shared" si="0"/>
        <v/>
      </c>
      <c r="L18" s="310">
        <f t="shared" si="0"/>
        <v>14909360</v>
      </c>
      <c r="M18" s="312">
        <f>+IFERROR(IF(COUNT(L18),ROUND(L18/'Shareholding Pattern'!$L$78*100,2),""),0)</f>
        <v>66.44</v>
      </c>
      <c r="N18" s="313">
        <f t="shared" si="0"/>
        <v>14909360</v>
      </c>
      <c r="O18" s="313" t="str">
        <f t="shared" si="0"/>
        <v/>
      </c>
      <c r="P18" s="310">
        <f t="shared" si="0"/>
        <v>14909360</v>
      </c>
      <c r="Q18" s="314">
        <f>IFERROR(IF(COUNT(P18),ROUND(P18/$P$79*100,2),""),0)</f>
        <v>66.44</v>
      </c>
      <c r="R18" s="310" t="str">
        <f t="shared" si="0"/>
        <v/>
      </c>
      <c r="S18" s="315" t="str">
        <f t="shared" si="0"/>
        <v/>
      </c>
      <c r="T18" s="315" t="str">
        <f t="shared" si="0"/>
        <v/>
      </c>
      <c r="U18" s="47" t="str">
        <f t="shared" si="0"/>
        <v/>
      </c>
      <c r="V18" s="316">
        <f t="shared" ref="V18" si="1">+IFERROR(IF(COUNT(V14:V17),ROUND(SUM(V14:V17),0),""),"")</f>
        <v>14909360</v>
      </c>
      <c r="W18" s="317">
        <f>+IFERROR(IF(COUNT(L18,U18),ROUND(SUM(L18,U18)/SUM('Shareholding Pattern'!$L$78,'Shareholding Pattern'!$U$78)*100,2),""),0)</f>
        <v>66.44</v>
      </c>
      <c r="X18" s="310">
        <f t="shared" si="0"/>
        <v>14909360</v>
      </c>
      <c r="Y18" s="318">
        <f>+IFERROR(IF(COUNT(X18),ROUND(SUM(X18)/SUM(L18)*100,2),""),0)</f>
        <v>100</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14909360</v>
      </c>
      <c r="AI18" s="413"/>
      <c r="AJ18" s="414"/>
      <c r="AK18" s="415"/>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16"/>
      <c r="AJ20" s="417"/>
      <c r="AK20" s="418"/>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4"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10"/>
      <c r="AJ21" s="411"/>
      <c r="AK21" s="412"/>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4"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10"/>
      <c r="AJ22" s="411"/>
      <c r="AK22" s="412"/>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4"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10"/>
      <c r="AJ23" s="411"/>
      <c r="AK23" s="412"/>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7"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6"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10"/>
      <c r="AJ24" s="411"/>
      <c r="AK24" s="412"/>
      <c r="AP24" t="s">
        <v>270</v>
      </c>
      <c r="AZ24" t="s">
        <v>165</v>
      </c>
    </row>
    <row r="25" spans="5:66" ht="20.100000000000001" customHeight="1">
      <c r="E25" s="565" t="s">
        <v>40</v>
      </c>
      <c r="F25" s="565"/>
      <c r="G25" s="565"/>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10"/>
      <c r="AJ25" s="411"/>
      <c r="AK25" s="412"/>
      <c r="AZ25" t="s">
        <v>166</v>
      </c>
    </row>
    <row r="26" spans="5:66" ht="35.1" customHeight="1">
      <c r="E26" s="566" t="s">
        <v>85</v>
      </c>
      <c r="F26" s="566"/>
      <c r="G26" s="566"/>
      <c r="H26" s="107">
        <f t="shared" ref="H26:AH26" si="14">+IFERROR(IF(COUNT(H18,H25),ROUND(SUM(H18,H25),0),""),"")</f>
        <v>7</v>
      </c>
      <c r="I26" s="107">
        <f t="shared" si="14"/>
        <v>14909360</v>
      </c>
      <c r="J26" s="107" t="str">
        <f t="shared" si="14"/>
        <v/>
      </c>
      <c r="K26" s="105" t="str">
        <f t="shared" si="14"/>
        <v/>
      </c>
      <c r="L26" s="107">
        <f t="shared" si="14"/>
        <v>14909360</v>
      </c>
      <c r="M26" s="253">
        <f>+IFERROR(IF(COUNT(L26),ROUND(L26/'Shareholding Pattern'!$L$78*100,2),""),0)</f>
        <v>66.44</v>
      </c>
      <c r="N26" s="106">
        <f t="shared" si="14"/>
        <v>14909360</v>
      </c>
      <c r="O26" s="106" t="str">
        <f t="shared" si="14"/>
        <v/>
      </c>
      <c r="P26" s="107">
        <f t="shared" si="14"/>
        <v>14909360</v>
      </c>
      <c r="Q26" s="253">
        <f>IFERROR(IF(COUNT(P26),ROUND(P26/$P$79*100,2),""),0)</f>
        <v>66.44</v>
      </c>
      <c r="R26" s="107" t="str">
        <f t="shared" si="14"/>
        <v/>
      </c>
      <c r="S26" s="107" t="str">
        <f t="shared" si="14"/>
        <v/>
      </c>
      <c r="T26" s="107" t="str">
        <f t="shared" si="14"/>
        <v/>
      </c>
      <c r="U26" s="107" t="str">
        <f t="shared" si="14"/>
        <v/>
      </c>
      <c r="V26" s="107">
        <f t="shared" si="14"/>
        <v>14909360</v>
      </c>
      <c r="W26" s="97">
        <f>+IFERROR(IF(COUNT(L26,U26),ROUND(SUM(L26,U26)/SUM('Shareholding Pattern'!$L$78,'Shareholding Pattern'!$U$78)*100,2),""),0)</f>
        <v>66.44</v>
      </c>
      <c r="X26" s="107">
        <f t="shared" ref="X26" si="15">+IFERROR(IF(COUNT(X18,X25),ROUND(SUM(X18,X25),0),""),"")</f>
        <v>14909360</v>
      </c>
      <c r="Y26" s="119">
        <f t="shared" si="5"/>
        <v>100</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14909360</v>
      </c>
      <c r="AI26" s="413"/>
      <c r="AJ26" s="414"/>
      <c r="AK26" s="415"/>
      <c r="AZ26" t="s">
        <v>167</v>
      </c>
    </row>
    <row r="27" spans="5:66" ht="24.95" customHeight="1">
      <c r="E27" s="30"/>
      <c r="F27" s="351" t="s">
        <v>347</v>
      </c>
      <c r="M27"/>
      <c r="N27"/>
      <c r="O27"/>
      <c r="Q27"/>
      <c r="W27"/>
      <c r="X27"/>
      <c r="Y27"/>
      <c r="Z27"/>
      <c r="AA27"/>
      <c r="AB27"/>
      <c r="AC27"/>
      <c r="AD27"/>
      <c r="AE27"/>
      <c r="AF27"/>
      <c r="AG27"/>
    </row>
    <row r="28" spans="5:66" ht="31.5" customHeight="1">
      <c r="E28" s="7" t="s">
        <v>41</v>
      </c>
      <c r="F28" s="173" t="s">
        <v>42</v>
      </c>
      <c r="G28" s="22"/>
      <c r="H28" s="303" t="s">
        <v>912</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581</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c r="I30" s="274"/>
      <c r="J30" s="274"/>
      <c r="K30" s="398"/>
      <c r="L30" s="283" t="str">
        <f>+IFERROR(IF(COUNT(I30:K30),ROUND(SUM(I30:K30),0),""),"")</f>
        <v/>
      </c>
      <c r="M30" s="111" t="str">
        <f>+IFERROR(IF(COUNT(L30),ROUND(L30/'Shareholding Pattern'!$L$78*100,2),""),"")</f>
        <v/>
      </c>
      <c r="N30" s="409" t="str">
        <f>IF(I30="","",I30)</f>
        <v/>
      </c>
      <c r="O30" s="398"/>
      <c r="P30" s="123" t="str">
        <f>+IFERROR(IF(COUNT(N30:O30),ROUND(SUM(N30:O30),0),""),"")</f>
        <v/>
      </c>
      <c r="Q30" s="118" t="str">
        <f>+IFERROR(IF(COUNT(P30),ROUND(P30/'Shareholding Pattern'!$P$79*100,2),""),"")</f>
        <v/>
      </c>
      <c r="R30" s="274"/>
      <c r="S30" s="274"/>
      <c r="T30" s="274"/>
      <c r="U30" s="123" t="str">
        <f t="shared" ref="U30:U41" si="16">+IFERROR(IF(COUNT(R30:T30),ROUND(SUM(R30:T30),0),""),"")</f>
        <v/>
      </c>
      <c r="V30" s="123" t="str">
        <f>+IFERROR(IF(COUNT(L30,U30),ROUND(SUM(L30,U30),0),""),"")</f>
        <v/>
      </c>
      <c r="W30" s="98" t="str">
        <f>+IFERROR(IF(COUNT(L30,U30),ROUND(SUM(L30,U30)/SUM('Shareholding Pattern'!$L$78,'Shareholding Pattern'!$U$78)*100,2),""),"")</f>
        <v/>
      </c>
      <c r="X30" s="398"/>
      <c r="Y30" s="399" t="str">
        <f t="shared" ref="Y30:Y41" si="17">+IFERROR(IF(COUNT(X30),ROUND(SUM(X30)/SUM(L30)*100,2),""),0)</f>
        <v/>
      </c>
      <c r="Z30" s="416"/>
      <c r="AA30" s="417"/>
      <c r="AB30" s="417"/>
      <c r="AC30" s="417"/>
      <c r="AD30" s="417"/>
      <c r="AE30" s="417"/>
      <c r="AF30" s="417"/>
      <c r="AG30" s="418"/>
      <c r="AH30" s="279"/>
      <c r="AI30" s="274"/>
      <c r="AJ30" s="274"/>
      <c r="AK30" s="274"/>
      <c r="AP30" t="s">
        <v>271</v>
      </c>
      <c r="AZ30" t="s">
        <v>253</v>
      </c>
      <c r="BF30" t="s">
        <v>271</v>
      </c>
      <c r="BH30" t="s">
        <v>887</v>
      </c>
      <c r="BN30" t="s">
        <v>886</v>
      </c>
    </row>
    <row r="31" spans="5:66" ht="20.100000000000001" customHeight="1">
      <c r="E31" s="79" t="s">
        <v>25</v>
      </c>
      <c r="F31" s="149" t="s">
        <v>44</v>
      </c>
      <c r="H31" s="183"/>
      <c r="I31" s="183"/>
      <c r="J31" s="183"/>
      <c r="K31" s="400"/>
      <c r="L31" s="124" t="str">
        <f t="shared" ref="L31:L48" si="18">+IFERROR(IF(COUNT(I31:K31),ROUND(SUM(I31:K31),0),""),"")</f>
        <v/>
      </c>
      <c r="M31" s="110" t="str">
        <f>+IFERROR(IF(COUNT(L31),ROUND(L31/'Shareholding Pattern'!$L$78*100,2),""),"")</f>
        <v/>
      </c>
      <c r="N31" s="409" t="str">
        <f t="shared" ref="N31:N40" si="19">IF(I31="","",I31)</f>
        <v/>
      </c>
      <c r="O31" s="400"/>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8"/>
      <c r="Y31" s="401" t="str">
        <f t="shared" si="17"/>
        <v/>
      </c>
      <c r="Z31" s="410"/>
      <c r="AA31" s="411"/>
      <c r="AB31" s="411"/>
      <c r="AC31" s="411"/>
      <c r="AD31" s="411"/>
      <c r="AE31" s="411"/>
      <c r="AF31" s="411"/>
      <c r="AG31" s="412"/>
      <c r="AH31" s="236"/>
      <c r="AI31" s="183"/>
      <c r="AJ31" s="183"/>
      <c r="AK31" s="183"/>
      <c r="AP31" t="s">
        <v>272</v>
      </c>
      <c r="AZ31" t="s">
        <v>168</v>
      </c>
      <c r="BF31" t="s">
        <v>272</v>
      </c>
      <c r="BH31" t="s">
        <v>195</v>
      </c>
      <c r="BN31" t="s">
        <v>290</v>
      </c>
    </row>
    <row r="32" spans="5:66" ht="20.100000000000001" customHeight="1">
      <c r="E32" s="79" t="s">
        <v>27</v>
      </c>
      <c r="F32" s="149" t="s">
        <v>45</v>
      </c>
      <c r="H32" s="183">
        <v>1</v>
      </c>
      <c r="I32" s="183">
        <v>489000</v>
      </c>
      <c r="J32" s="183"/>
      <c r="K32" s="400"/>
      <c r="L32" s="124">
        <f t="shared" si="18"/>
        <v>489000</v>
      </c>
      <c r="M32" s="110">
        <f>+IFERROR(IF(COUNT(L32),ROUND(L32/'Shareholding Pattern'!$L$78*100,2),""),"")</f>
        <v>2.1800000000000002</v>
      </c>
      <c r="N32" s="409">
        <f t="shared" si="19"/>
        <v>489000</v>
      </c>
      <c r="O32" s="400"/>
      <c r="P32" s="124">
        <f t="shared" si="20"/>
        <v>489000</v>
      </c>
      <c r="Q32" s="115">
        <f>+IFERROR(IF(COUNT(P32),ROUND(P32/'Shareholding Pattern'!$P$79*100,2),""),"")</f>
        <v>2.1800000000000002</v>
      </c>
      <c r="R32" s="183"/>
      <c r="S32" s="183"/>
      <c r="T32" s="183"/>
      <c r="U32" s="124" t="str">
        <f t="shared" si="16"/>
        <v/>
      </c>
      <c r="V32" s="123">
        <f t="shared" ref="V32:V71" si="21">+IFERROR(IF(COUNT(L32,U32),ROUND(SUM(L32,U32),0),""),"")</f>
        <v>489000</v>
      </c>
      <c r="W32" s="93">
        <f>+IFERROR(IF(COUNT(L32,U32),ROUND(SUM(L32,U32)/SUM('Shareholding Pattern'!$L$78,'Shareholding Pattern'!$U$78)*100,2),""),"")</f>
        <v>2.1800000000000002</v>
      </c>
      <c r="X32" s="398">
        <v>0</v>
      </c>
      <c r="Y32" s="401">
        <f t="shared" si="17"/>
        <v>0</v>
      </c>
      <c r="Z32" s="410"/>
      <c r="AA32" s="411"/>
      <c r="AB32" s="411"/>
      <c r="AC32" s="411"/>
      <c r="AD32" s="411"/>
      <c r="AE32" s="411"/>
      <c r="AF32" s="411"/>
      <c r="AG32" s="412"/>
      <c r="AH32" s="236">
        <v>489000</v>
      </c>
      <c r="AI32" s="183">
        <v>0</v>
      </c>
      <c r="AJ32" s="183">
        <v>0</v>
      </c>
      <c r="AK32" s="183">
        <v>0</v>
      </c>
      <c r="AP32" t="s">
        <v>718</v>
      </c>
      <c r="AZ32" t="s">
        <v>169</v>
      </c>
      <c r="BF32" t="s">
        <v>718</v>
      </c>
      <c r="BH32" t="s">
        <v>196</v>
      </c>
      <c r="BN32" t="s">
        <v>291</v>
      </c>
    </row>
    <row r="33" spans="5:66" ht="20.100000000000001" customHeight="1">
      <c r="E33" s="79" t="s">
        <v>29</v>
      </c>
      <c r="F33" s="149" t="s">
        <v>266</v>
      </c>
      <c r="H33" s="183"/>
      <c r="I33" s="183"/>
      <c r="J33" s="183"/>
      <c r="K33" s="400"/>
      <c r="L33" s="124" t="str">
        <f t="shared" si="18"/>
        <v/>
      </c>
      <c r="M33" s="110" t="str">
        <f>+IFERROR(IF(COUNT(L33),ROUND(L33/'Shareholding Pattern'!$L$78*100,2),""),"")</f>
        <v/>
      </c>
      <c r="N33" s="409" t="str">
        <f t="shared" si="19"/>
        <v/>
      </c>
      <c r="O33" s="400"/>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8"/>
      <c r="Y33" s="401" t="str">
        <f t="shared" si="17"/>
        <v/>
      </c>
      <c r="Z33" s="410"/>
      <c r="AA33" s="411"/>
      <c r="AB33" s="411"/>
      <c r="AC33" s="411"/>
      <c r="AD33" s="411"/>
      <c r="AE33" s="411"/>
      <c r="AF33" s="411"/>
      <c r="AG33" s="412"/>
      <c r="AH33" s="236"/>
      <c r="AI33" s="183"/>
      <c r="AJ33" s="183"/>
      <c r="AK33" s="183"/>
      <c r="AP33" t="s">
        <v>275</v>
      </c>
      <c r="AZ33" t="s">
        <v>642</v>
      </c>
      <c r="BF33" t="s">
        <v>275</v>
      </c>
      <c r="BH33" t="s">
        <v>668</v>
      </c>
      <c r="BN33" t="s">
        <v>667</v>
      </c>
    </row>
    <row r="34" spans="5:66" ht="20.100000000000001" customHeight="1">
      <c r="E34" s="79" t="s">
        <v>39</v>
      </c>
      <c r="F34" s="149" t="s">
        <v>49</v>
      </c>
      <c r="H34" s="183"/>
      <c r="I34" s="183"/>
      <c r="J34" s="183"/>
      <c r="K34" s="400"/>
      <c r="L34" s="124" t="str">
        <f t="shared" si="18"/>
        <v/>
      </c>
      <c r="M34" s="110" t="str">
        <f>+IFERROR(IF(COUNT(L34),ROUND(L34/'Shareholding Pattern'!$L$78*100,2),""),"")</f>
        <v/>
      </c>
      <c r="N34" s="409" t="str">
        <f t="shared" si="19"/>
        <v/>
      </c>
      <c r="O34" s="400"/>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8"/>
      <c r="Y34" s="401" t="str">
        <f t="shared" si="17"/>
        <v/>
      </c>
      <c r="Z34" s="410"/>
      <c r="AA34" s="411"/>
      <c r="AB34" s="411"/>
      <c r="AC34" s="411"/>
      <c r="AD34" s="411"/>
      <c r="AE34" s="411"/>
      <c r="AF34" s="411"/>
      <c r="AG34" s="412"/>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400"/>
      <c r="L35" s="124" t="str">
        <f t="shared" si="18"/>
        <v/>
      </c>
      <c r="M35" s="110" t="str">
        <f>+IFERROR(IF(COUNT(L35),ROUND(L35/'Shareholding Pattern'!$L$78*100,2),""),"")</f>
        <v/>
      </c>
      <c r="N35" s="409" t="str">
        <f t="shared" si="19"/>
        <v/>
      </c>
      <c r="O35" s="400"/>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8"/>
      <c r="Y35" s="401" t="str">
        <f t="shared" si="17"/>
        <v/>
      </c>
      <c r="Z35" s="410"/>
      <c r="AA35" s="411"/>
      <c r="AB35" s="411"/>
      <c r="AC35" s="411"/>
      <c r="AD35" s="411"/>
      <c r="AE35" s="411"/>
      <c r="AF35" s="411"/>
      <c r="AG35" s="412"/>
      <c r="AH35" s="236"/>
      <c r="AI35" s="183"/>
      <c r="AJ35" s="183"/>
      <c r="AK35" s="183"/>
      <c r="AP35" t="s">
        <v>277</v>
      </c>
      <c r="AZ35" t="s">
        <v>172</v>
      </c>
      <c r="BF35" t="s">
        <v>277</v>
      </c>
      <c r="BH35" t="s">
        <v>199</v>
      </c>
      <c r="BN35" t="s">
        <v>294</v>
      </c>
    </row>
    <row r="36" spans="5:66" ht="20.100000000000001" customHeight="1">
      <c r="E36" s="79" t="s">
        <v>48</v>
      </c>
      <c r="F36" s="227" t="s">
        <v>578</v>
      </c>
      <c r="H36" s="183"/>
      <c r="I36" s="183"/>
      <c r="J36" s="183"/>
      <c r="K36" s="400"/>
      <c r="L36" s="124" t="str">
        <f t="shared" si="18"/>
        <v/>
      </c>
      <c r="M36" s="110" t="str">
        <f>+IFERROR(IF(COUNT(L36),ROUND(L36/'Shareholding Pattern'!$L$78*100,2),""),"")</f>
        <v/>
      </c>
      <c r="N36" s="409" t="str">
        <f t="shared" si="19"/>
        <v/>
      </c>
      <c r="O36" s="400"/>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8"/>
      <c r="Y36" s="401" t="str">
        <f t="shared" si="17"/>
        <v/>
      </c>
      <c r="Z36" s="410"/>
      <c r="AA36" s="411"/>
      <c r="AB36" s="411"/>
      <c r="AC36" s="411"/>
      <c r="AD36" s="411"/>
      <c r="AE36" s="411"/>
      <c r="AF36" s="411"/>
      <c r="AG36" s="412"/>
      <c r="AH36" s="236"/>
      <c r="AI36" s="183"/>
      <c r="AJ36" s="183"/>
      <c r="AK36" s="183"/>
      <c r="AP36" t="s">
        <v>741</v>
      </c>
      <c r="AZ36" t="s">
        <v>643</v>
      </c>
      <c r="BF36" t="s">
        <v>741</v>
      </c>
      <c r="BH36" t="s">
        <v>670</v>
      </c>
      <c r="BN36" t="s">
        <v>669</v>
      </c>
    </row>
    <row r="37" spans="5:66" ht="20.100000000000001" customHeight="1">
      <c r="E37" s="79" t="s">
        <v>50</v>
      </c>
      <c r="F37" s="228" t="s">
        <v>579</v>
      </c>
      <c r="H37" s="183"/>
      <c r="I37" s="183"/>
      <c r="J37" s="183"/>
      <c r="K37" s="400"/>
      <c r="L37" s="124" t="str">
        <f t="shared" si="18"/>
        <v/>
      </c>
      <c r="M37" s="110" t="str">
        <f>+IFERROR(IF(COUNT(L37),ROUND(L37/'Shareholding Pattern'!$L$78*100,2),""),"")</f>
        <v/>
      </c>
      <c r="N37" s="409" t="str">
        <f t="shared" si="19"/>
        <v/>
      </c>
      <c r="O37" s="400"/>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8"/>
      <c r="Y37" s="401" t="str">
        <f t="shared" si="17"/>
        <v/>
      </c>
      <c r="Z37" s="410"/>
      <c r="AA37" s="411"/>
      <c r="AB37" s="411"/>
      <c r="AC37" s="411"/>
      <c r="AD37" s="411"/>
      <c r="AE37" s="411"/>
      <c r="AF37" s="411"/>
      <c r="AG37" s="412"/>
      <c r="AH37" s="236"/>
      <c r="AI37" s="183"/>
      <c r="AJ37" s="183"/>
      <c r="AK37" s="183"/>
      <c r="AP37" t="s">
        <v>742</v>
      </c>
      <c r="AZ37" t="s">
        <v>644</v>
      </c>
      <c r="BF37" t="s">
        <v>742</v>
      </c>
      <c r="BH37" t="s">
        <v>672</v>
      </c>
      <c r="BN37" t="s">
        <v>671</v>
      </c>
    </row>
    <row r="38" spans="5:66" ht="20.100000000000001" customHeight="1">
      <c r="E38" s="222" t="s">
        <v>52</v>
      </c>
      <c r="F38" s="149" t="s">
        <v>59</v>
      </c>
      <c r="H38" s="183"/>
      <c r="I38" s="183"/>
      <c r="J38" s="183"/>
      <c r="K38" s="400"/>
      <c r="L38" s="124" t="str">
        <f t="shared" si="18"/>
        <v/>
      </c>
      <c r="M38" s="110" t="str">
        <f>+IFERROR(IF(COUNT(L38),ROUND(L38/'Shareholding Pattern'!$L$78*100,2),""),"")</f>
        <v/>
      </c>
      <c r="N38" s="409" t="str">
        <f t="shared" si="19"/>
        <v/>
      </c>
      <c r="O38" s="400"/>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8"/>
      <c r="Y38" s="401" t="str">
        <f t="shared" si="17"/>
        <v/>
      </c>
      <c r="Z38" s="410"/>
      <c r="AA38" s="411"/>
      <c r="AB38" s="411"/>
      <c r="AC38" s="411"/>
      <c r="AD38" s="411"/>
      <c r="AE38" s="411"/>
      <c r="AF38" s="411"/>
      <c r="AG38" s="412"/>
      <c r="AH38" s="236"/>
      <c r="AI38" s="183"/>
      <c r="AJ38" s="183"/>
      <c r="AK38" s="183"/>
      <c r="AP38" t="s">
        <v>187</v>
      </c>
      <c r="AZ38" t="s">
        <v>173</v>
      </c>
      <c r="BF38" t="s">
        <v>187</v>
      </c>
      <c r="BH38" t="s">
        <v>889</v>
      </c>
      <c r="BN38" t="s">
        <v>888</v>
      </c>
    </row>
    <row r="39" spans="5:66" ht="20.100000000000001" customHeight="1">
      <c r="E39" s="79" t="s">
        <v>596</v>
      </c>
      <c r="F39" s="228" t="s">
        <v>580</v>
      </c>
      <c r="H39" s="183"/>
      <c r="I39" s="183"/>
      <c r="J39" s="183"/>
      <c r="K39" s="400"/>
      <c r="L39" s="124" t="str">
        <f t="shared" si="18"/>
        <v/>
      </c>
      <c r="M39" s="110" t="str">
        <f>+IFERROR(IF(COUNT(L39),ROUND(L39/'Shareholding Pattern'!$L$78*100,2),""),"")</f>
        <v/>
      </c>
      <c r="N39" s="409" t="str">
        <f t="shared" si="19"/>
        <v/>
      </c>
      <c r="O39" s="400"/>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8"/>
      <c r="Y39" s="401" t="str">
        <f t="shared" si="17"/>
        <v/>
      </c>
      <c r="Z39" s="410"/>
      <c r="AA39" s="411"/>
      <c r="AB39" s="411"/>
      <c r="AC39" s="411"/>
      <c r="AD39" s="411"/>
      <c r="AE39" s="411"/>
      <c r="AF39" s="411"/>
      <c r="AG39" s="412"/>
      <c r="AH39" s="236"/>
      <c r="AI39" s="183"/>
      <c r="AJ39" s="183"/>
      <c r="AK39" s="183"/>
      <c r="AP39" t="s">
        <v>580</v>
      </c>
      <c r="AZ39" t="s">
        <v>645</v>
      </c>
      <c r="BF39" t="s">
        <v>580</v>
      </c>
      <c r="BH39" t="s">
        <v>675</v>
      </c>
      <c r="BN39" t="s">
        <v>673</v>
      </c>
    </row>
    <row r="40" spans="5:66" ht="20.100000000000001" customHeight="1">
      <c r="E40" s="84" t="s">
        <v>597</v>
      </c>
      <c r="F40" s="151" t="s">
        <v>30</v>
      </c>
      <c r="H40" s="183"/>
      <c r="I40" s="183"/>
      <c r="J40" s="183"/>
      <c r="K40" s="400"/>
      <c r="L40" s="124" t="str">
        <f t="shared" si="18"/>
        <v/>
      </c>
      <c r="M40" s="110" t="str">
        <f>+IFERROR(IF(COUNT(L40),ROUND(L40/'Shareholding Pattern'!$L$78*100,2),""),"")</f>
        <v/>
      </c>
      <c r="N40" s="409" t="str">
        <f t="shared" si="19"/>
        <v/>
      </c>
      <c r="O40" s="400"/>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8"/>
      <c r="Y40" s="401" t="str">
        <f t="shared" si="17"/>
        <v/>
      </c>
      <c r="Z40" s="410"/>
      <c r="AA40" s="411"/>
      <c r="AB40" s="411"/>
      <c r="AC40" s="411"/>
      <c r="AD40" s="411"/>
      <c r="AE40" s="411"/>
      <c r="AF40" s="411"/>
      <c r="AG40" s="412"/>
      <c r="AH40" s="236"/>
      <c r="AI40" s="183"/>
      <c r="AJ40" s="183"/>
      <c r="AK40" s="183"/>
      <c r="AP40" t="s">
        <v>278</v>
      </c>
      <c r="AZ40" t="s">
        <v>646</v>
      </c>
      <c r="BF40" t="s">
        <v>278</v>
      </c>
      <c r="BH40" t="s">
        <v>676</v>
      </c>
      <c r="BN40" t="s">
        <v>674</v>
      </c>
    </row>
    <row r="41" spans="5:66" ht="20.100000000000001" customHeight="1">
      <c r="E41" s="565" t="s">
        <v>53</v>
      </c>
      <c r="F41" s="565"/>
      <c r="G41" s="565"/>
      <c r="H41" s="47">
        <f>+IFERROR(IF(COUNT(H30:H40),ROUND(SUM(H30:H40),0),""),"")</f>
        <v>1</v>
      </c>
      <c r="I41" s="47">
        <f t="shared" ref="I41:K41" si="22">+IFERROR(IF(COUNT(I30:I40),ROUND(SUM(I30:I40),0),""),"")</f>
        <v>489000</v>
      </c>
      <c r="J41" s="47" t="str">
        <f t="shared" si="22"/>
        <v/>
      </c>
      <c r="K41" s="47" t="str">
        <f t="shared" si="22"/>
        <v/>
      </c>
      <c r="L41" s="47">
        <f>+IFERROR(IF(COUNT(I41:K41),ROUND(SUM(I41:K41),0),""),"")</f>
        <v>489000</v>
      </c>
      <c r="M41" s="112">
        <f>+IFERROR(IF(COUNT(L41),ROUND(L41/'Shareholding Pattern'!$L$78*100,2),""),"")</f>
        <v>2.1800000000000002</v>
      </c>
      <c r="N41" s="47">
        <f>+IFERROR(IF(COUNT(N30:N40),ROUND(SUM(N30:N40),0),""),"")</f>
        <v>489000</v>
      </c>
      <c r="O41" s="47" t="str">
        <f>+IFERROR(IF(COUNT(O30:O40),ROUND(SUM(O30:O40),0),""),"")</f>
        <v/>
      </c>
      <c r="P41" s="125">
        <f>+IFERROR(IF(COUNT(N41:O41),ROUND(SUM(N41:O41),0),""),"")</f>
        <v>489000</v>
      </c>
      <c r="Q41" s="116">
        <f>+IFERROR(IF(COUNT(P41),ROUND(P41/'Shareholding Pattern'!$P$79*100,2),""),"")</f>
        <v>2.1800000000000002</v>
      </c>
      <c r="R41" s="47" t="str">
        <f>+IFERROR(IF(COUNT(R30:R40),ROUND(SUM(R30:R40),0),""),"")</f>
        <v/>
      </c>
      <c r="S41" s="47" t="str">
        <f>+IFERROR(IF(COUNT(S30:S40),ROUND(SUM(S30:S40),0),""),"")</f>
        <v/>
      </c>
      <c r="T41" s="47" t="str">
        <f>+IFERROR(IF(COUNT(T30:T40),ROUND(SUM(T30:T40),0),""),"")</f>
        <v/>
      </c>
      <c r="U41" s="125" t="str">
        <f t="shared" si="16"/>
        <v/>
      </c>
      <c r="V41" s="330">
        <f t="shared" si="21"/>
        <v>489000</v>
      </c>
      <c r="W41" s="96">
        <f>+IFERROR(IF(COUNT(L41,U41),ROUND(SUM(L41,U41)/SUM('Shareholding Pattern'!$L$78,'Shareholding Pattern'!$U$78)*100,2),""),"")</f>
        <v>2.1800000000000002</v>
      </c>
      <c r="X41" s="47">
        <f>+IFERROR(IF(COUNT(X30:X40),ROUND(SUM(X30:X40),0),""),"")</f>
        <v>0</v>
      </c>
      <c r="Y41" s="307">
        <f t="shared" si="17"/>
        <v>0</v>
      </c>
      <c r="Z41" s="413"/>
      <c r="AA41" s="414"/>
      <c r="AB41" s="414"/>
      <c r="AC41" s="414"/>
      <c r="AD41" s="414"/>
      <c r="AE41" s="414"/>
      <c r="AF41" s="414"/>
      <c r="AG41" s="415"/>
      <c r="AH41" s="271">
        <f>+IFERROR(IF(COUNT(AH30:AH40),ROUND(SUM(AH30:AH40),0),""),"")</f>
        <v>489000</v>
      </c>
      <c r="AI41" s="47">
        <f t="shared" ref="AI41:AK41" si="23">+IFERROR(IF(COUNT(AI30:AI40),ROUND(SUM(AI30:AI40),0),""),"")</f>
        <v>0</v>
      </c>
      <c r="AJ41" s="47">
        <f t="shared" si="23"/>
        <v>0</v>
      </c>
      <c r="AK41" s="47">
        <f t="shared" si="23"/>
        <v>0</v>
      </c>
      <c r="AZ41" t="s">
        <v>724</v>
      </c>
    </row>
    <row r="42" spans="5:66" ht="20.100000000000001" customHeight="1">
      <c r="E42" s="278" t="s">
        <v>33</v>
      </c>
      <c r="F42" s="352" t="s">
        <v>582</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583</v>
      </c>
      <c r="H43" s="274"/>
      <c r="I43" s="274"/>
      <c r="J43" s="274"/>
      <c r="K43" s="398"/>
      <c r="L43" s="123" t="str">
        <f t="shared" si="18"/>
        <v/>
      </c>
      <c r="M43" s="111" t="str">
        <f>+IFERROR(IF(COUNT(L43),ROUND(L43/'Shareholding Pattern'!$L$78*100,2),""),"")</f>
        <v/>
      </c>
      <c r="N43" s="409" t="str">
        <f t="shared" ref="N43:N49" si="24">IF(I43="","",I43)</f>
        <v/>
      </c>
      <c r="O43" s="398"/>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8"/>
      <c r="Y43" s="157" t="str">
        <f t="shared" ref="Y43:Y50" si="25">+IFERROR(IF(COUNT(X43),ROUND(SUM(X43)/SUM(L43)*100,2),""),0)</f>
        <v/>
      </c>
      <c r="Z43" s="416"/>
      <c r="AA43" s="417"/>
      <c r="AB43" s="417"/>
      <c r="AC43" s="417"/>
      <c r="AD43" s="417"/>
      <c r="AE43" s="417"/>
      <c r="AF43" s="417"/>
      <c r="AG43" s="418"/>
      <c r="AH43" s="274"/>
      <c r="AI43" s="274"/>
      <c r="AJ43" s="274"/>
      <c r="AK43" s="274"/>
      <c r="AP43" t="s">
        <v>583</v>
      </c>
      <c r="AZ43" t="s">
        <v>647</v>
      </c>
      <c r="BF43" t="s">
        <v>583</v>
      </c>
      <c r="BH43" t="s">
        <v>678</v>
      </c>
      <c r="BN43" t="s">
        <v>677</v>
      </c>
    </row>
    <row r="44" spans="5:66" ht="20.100000000000001" customHeight="1">
      <c r="E44" s="79" t="s">
        <v>25</v>
      </c>
      <c r="F44" s="149" t="s">
        <v>46</v>
      </c>
      <c r="H44" s="183"/>
      <c r="I44" s="274"/>
      <c r="J44" s="183"/>
      <c r="K44" s="400"/>
      <c r="L44" s="124" t="str">
        <f t="shared" si="18"/>
        <v/>
      </c>
      <c r="M44" s="110" t="str">
        <f>+IFERROR(IF(COUNT(L44),ROUND(L44/'Shareholding Pattern'!$L$78*100,2),""),"")</f>
        <v/>
      </c>
      <c r="N44" s="409" t="str">
        <f t="shared" si="24"/>
        <v/>
      </c>
      <c r="O44" s="400"/>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8"/>
      <c r="Y44" s="394" t="str">
        <f t="shared" si="25"/>
        <v/>
      </c>
      <c r="Z44" s="410"/>
      <c r="AA44" s="411"/>
      <c r="AB44" s="411"/>
      <c r="AC44" s="411"/>
      <c r="AD44" s="411"/>
      <c r="AE44" s="411"/>
      <c r="AF44" s="411"/>
      <c r="AG44" s="412"/>
      <c r="AH44" s="274"/>
      <c r="AI44" s="274"/>
      <c r="AJ44" s="274"/>
      <c r="AK44" s="274"/>
      <c r="AP44" t="s">
        <v>273</v>
      </c>
      <c r="AZ44" t="s">
        <v>170</v>
      </c>
      <c r="BF44" t="s">
        <v>273</v>
      </c>
      <c r="BH44" t="s">
        <v>197</v>
      </c>
      <c r="BN44" t="s">
        <v>292</v>
      </c>
    </row>
    <row r="45" spans="5:66" ht="20.100000000000001" customHeight="1">
      <c r="E45" s="79" t="s">
        <v>27</v>
      </c>
      <c r="F45" s="229" t="s">
        <v>579</v>
      </c>
      <c r="H45" s="183"/>
      <c r="I45" s="183"/>
      <c r="J45" s="183"/>
      <c r="K45" s="400"/>
      <c r="L45" s="124" t="str">
        <f t="shared" si="18"/>
        <v/>
      </c>
      <c r="M45" s="110" t="str">
        <f>+IFERROR(IF(COUNT(L45),ROUND(L45/'Shareholding Pattern'!$L$78*100,2),""),"")</f>
        <v/>
      </c>
      <c r="N45" s="409" t="str">
        <f t="shared" si="24"/>
        <v/>
      </c>
      <c r="O45" s="400"/>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8"/>
      <c r="Y45" s="394" t="str">
        <f t="shared" si="25"/>
        <v/>
      </c>
      <c r="Z45" s="410"/>
      <c r="AA45" s="411"/>
      <c r="AB45" s="411"/>
      <c r="AC45" s="411"/>
      <c r="AD45" s="411"/>
      <c r="AE45" s="411"/>
      <c r="AF45" s="411"/>
      <c r="AG45" s="412"/>
      <c r="AH45" s="183"/>
      <c r="AI45" s="183"/>
      <c r="AJ45" s="183"/>
      <c r="AK45" s="183"/>
      <c r="AP45" t="s">
        <v>617</v>
      </c>
      <c r="AZ45" t="s">
        <v>648</v>
      </c>
      <c r="BF45" t="s">
        <v>617</v>
      </c>
      <c r="BH45" t="s">
        <v>680</v>
      </c>
      <c r="BN45" t="s">
        <v>679</v>
      </c>
    </row>
    <row r="46" spans="5:66" ht="20.100000000000001" customHeight="1">
      <c r="E46" s="79" t="s">
        <v>29</v>
      </c>
      <c r="F46" s="149" t="s">
        <v>574</v>
      </c>
      <c r="H46" s="183"/>
      <c r="I46" s="183"/>
      <c r="J46" s="183"/>
      <c r="K46" s="400"/>
      <c r="L46" s="124" t="str">
        <f t="shared" si="18"/>
        <v/>
      </c>
      <c r="M46" s="110" t="str">
        <f>+IFERROR(IF(COUNT(L46),ROUND(L46/'Shareholding Pattern'!$L$78*100,2),""),"")</f>
        <v/>
      </c>
      <c r="N46" s="409" t="str">
        <f t="shared" si="24"/>
        <v/>
      </c>
      <c r="O46" s="400"/>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8"/>
      <c r="Y46" s="394" t="str">
        <f t="shared" si="25"/>
        <v/>
      </c>
      <c r="Z46" s="410"/>
      <c r="AA46" s="411"/>
      <c r="AB46" s="411"/>
      <c r="AC46" s="411"/>
      <c r="AD46" s="411"/>
      <c r="AE46" s="411"/>
      <c r="AF46" s="411"/>
      <c r="AG46" s="412"/>
      <c r="AH46" s="183"/>
      <c r="AI46" s="183"/>
      <c r="AJ46" s="183"/>
      <c r="AK46" s="183"/>
      <c r="AP46" t="s">
        <v>274</v>
      </c>
      <c r="AZ46" t="s">
        <v>649</v>
      </c>
      <c r="BF46" t="s">
        <v>274</v>
      </c>
      <c r="BH46" t="s">
        <v>682</v>
      </c>
      <c r="BN46" t="s">
        <v>681</v>
      </c>
    </row>
    <row r="47" spans="5:66" ht="20.100000000000001" customHeight="1">
      <c r="E47" s="79" t="s">
        <v>39</v>
      </c>
      <c r="F47" s="230" t="s">
        <v>584</v>
      </c>
      <c r="H47" s="183"/>
      <c r="I47" s="183"/>
      <c r="J47" s="183"/>
      <c r="K47" s="400"/>
      <c r="L47" s="124" t="str">
        <f t="shared" si="18"/>
        <v/>
      </c>
      <c r="M47" s="110" t="str">
        <f>+IFERROR(IF(COUNT(L47),ROUND(L47/'Shareholding Pattern'!$L$78*100,2),""),"")</f>
        <v/>
      </c>
      <c r="N47" s="409" t="str">
        <f t="shared" si="24"/>
        <v/>
      </c>
      <c r="O47" s="400"/>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8"/>
      <c r="Y47" s="394" t="str">
        <f t="shared" si="25"/>
        <v/>
      </c>
      <c r="Z47" s="410"/>
      <c r="AA47" s="411"/>
      <c r="AB47" s="411"/>
      <c r="AC47" s="411"/>
      <c r="AD47" s="411"/>
      <c r="AE47" s="411"/>
      <c r="AF47" s="411"/>
      <c r="AG47" s="412"/>
      <c r="AH47" s="183"/>
      <c r="AI47" s="183"/>
      <c r="AJ47" s="183"/>
      <c r="AK47" s="183"/>
      <c r="AP47" t="s">
        <v>620</v>
      </c>
      <c r="AZ47" t="s">
        <v>650</v>
      </c>
      <c r="BF47" t="s">
        <v>620</v>
      </c>
      <c r="BH47" t="s">
        <v>684</v>
      </c>
      <c r="BN47" t="s">
        <v>683</v>
      </c>
    </row>
    <row r="48" spans="5:66" ht="30">
      <c r="E48" s="223" t="s">
        <v>47</v>
      </c>
      <c r="F48" s="150" t="s">
        <v>61</v>
      </c>
      <c r="H48" s="183"/>
      <c r="I48" s="183"/>
      <c r="J48" s="183"/>
      <c r="K48" s="400"/>
      <c r="L48" s="124" t="str">
        <f t="shared" si="18"/>
        <v/>
      </c>
      <c r="M48" s="110" t="str">
        <f>+IFERROR(IF(COUNT(L48),ROUND(L48/'Shareholding Pattern'!$L$78*100,2),""),"")</f>
        <v/>
      </c>
      <c r="N48" s="409" t="str">
        <f t="shared" si="24"/>
        <v/>
      </c>
      <c r="O48" s="400"/>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8"/>
      <c r="Y48" s="394" t="str">
        <f t="shared" si="25"/>
        <v/>
      </c>
      <c r="Z48" s="410"/>
      <c r="AA48" s="411"/>
      <c r="AB48" s="411"/>
      <c r="AC48" s="411"/>
      <c r="AD48" s="411"/>
      <c r="AE48" s="411"/>
      <c r="AF48" s="411"/>
      <c r="AG48" s="412"/>
      <c r="AH48" s="183"/>
      <c r="AI48" s="183"/>
      <c r="AJ48" s="183"/>
      <c r="AK48" s="183"/>
      <c r="AP48" t="s">
        <v>717</v>
      </c>
      <c r="AZ48" t="s">
        <v>174</v>
      </c>
      <c r="BF48" t="s">
        <v>717</v>
      </c>
      <c r="BH48" t="s">
        <v>686</v>
      </c>
      <c r="BN48" t="s">
        <v>685</v>
      </c>
    </row>
    <row r="49" spans="5:66" ht="20.100000000000001" customHeight="1">
      <c r="E49" s="84" t="s">
        <v>48</v>
      </c>
      <c r="F49" s="231" t="s">
        <v>30</v>
      </c>
      <c r="H49" s="183"/>
      <c r="I49" s="183"/>
      <c r="J49" s="183"/>
      <c r="K49" s="400"/>
      <c r="L49" s="124" t="str">
        <f>+IFERROR(IF(COUNT(I49:K49),ROUND(SUM(I49:K49),0),""),"")</f>
        <v/>
      </c>
      <c r="M49" s="110" t="str">
        <f>+IFERROR(IF(COUNT(L49),ROUND(L49/'Shareholding Pattern'!$L$78*100,2),""),"")</f>
        <v/>
      </c>
      <c r="N49" s="409" t="str">
        <f t="shared" si="24"/>
        <v/>
      </c>
      <c r="O49" s="400"/>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398"/>
      <c r="Y49" s="394" t="str">
        <f t="shared" si="25"/>
        <v/>
      </c>
      <c r="Z49" s="410"/>
      <c r="AA49" s="411"/>
      <c r="AB49" s="411"/>
      <c r="AC49" s="411"/>
      <c r="AD49" s="411"/>
      <c r="AE49" s="411"/>
      <c r="AF49" s="411"/>
      <c r="AG49" s="412"/>
      <c r="AH49" s="183"/>
      <c r="AI49" s="183"/>
      <c r="AJ49" s="183"/>
      <c r="AK49" s="183"/>
      <c r="AP49" t="s">
        <v>743</v>
      </c>
      <c r="AZ49" t="s">
        <v>651</v>
      </c>
      <c r="BF49" t="s">
        <v>743</v>
      </c>
      <c r="BH49" t="s">
        <v>688</v>
      </c>
      <c r="BN49" t="s">
        <v>687</v>
      </c>
    </row>
    <row r="50" spans="5:66" ht="20.100000000000001" customHeight="1">
      <c r="E50" s="565" t="s">
        <v>57</v>
      </c>
      <c r="F50" s="565"/>
      <c r="G50" s="565"/>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0" t="str">
        <f t="shared" si="26"/>
        <v/>
      </c>
      <c r="V50" s="330" t="str">
        <f t="shared" si="21"/>
        <v/>
      </c>
      <c r="W50" s="96" t="str">
        <f>+IFERROR(IF(COUNT(L50,U50),ROUND(SUM(L50,U50)/SUM('Shareholding Pattern'!$L$78,'Shareholding Pattern'!$U$78)*100,2),""),"")</f>
        <v/>
      </c>
      <c r="X50" s="47" t="str">
        <f t="shared" si="32"/>
        <v/>
      </c>
      <c r="Y50" s="120" t="str">
        <f t="shared" si="25"/>
        <v/>
      </c>
      <c r="Z50" s="413"/>
      <c r="AA50" s="414"/>
      <c r="AB50" s="414"/>
      <c r="AC50" s="414"/>
      <c r="AD50" s="414"/>
      <c r="AE50" s="414"/>
      <c r="AF50" s="414"/>
      <c r="AG50" s="415"/>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753</v>
      </c>
    </row>
    <row r="51" spans="5:66" ht="20.100000000000001" customHeight="1">
      <c r="E51" s="278" t="s">
        <v>598</v>
      </c>
      <c r="F51" s="28" t="s">
        <v>585</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575</v>
      </c>
      <c r="G52" s="237"/>
      <c r="H52" s="279"/>
      <c r="I52" s="274"/>
      <c r="J52" s="274"/>
      <c r="K52" s="274"/>
      <c r="L52" s="275" t="str">
        <f>+IFERROR(IF(COUNT(I52:K52),ROUND(SUM(I52:K52),0),""),"")</f>
        <v/>
      </c>
      <c r="M52" s="276" t="str">
        <f>+IFERROR(IF(COUNT(L52),ROUND(L52/'Shareholding Pattern'!$L$78*100,2),""),"")</f>
        <v/>
      </c>
      <c r="N52" s="409"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8"/>
      <c r="Y52" s="157" t="str">
        <f>+IFERROR(IF(COUNT(X52),ROUND(SUM(X52)/SUM(L52)*100,2),""),0)</f>
        <v/>
      </c>
      <c r="Z52" s="416"/>
      <c r="AA52" s="417"/>
      <c r="AB52" s="417"/>
      <c r="AC52" s="417"/>
      <c r="AD52" s="417"/>
      <c r="AE52" s="417"/>
      <c r="AF52" s="417"/>
      <c r="AG52" s="418"/>
      <c r="AH52" s="274"/>
      <c r="AI52" s="274"/>
      <c r="AJ52" s="274"/>
      <c r="AK52" s="274"/>
      <c r="AP52" t="s">
        <v>184</v>
      </c>
      <c r="AZ52" t="s">
        <v>652</v>
      </c>
      <c r="BF52" t="s">
        <v>184</v>
      </c>
      <c r="BH52" t="s">
        <v>690</v>
      </c>
      <c r="BN52" t="s">
        <v>689</v>
      </c>
    </row>
    <row r="53" spans="5:66" ht="20.100000000000001" customHeight="1">
      <c r="E53" s="225" t="s">
        <v>25</v>
      </c>
      <c r="F53" s="232" t="s">
        <v>586</v>
      </c>
      <c r="G53" s="220"/>
      <c r="H53" s="183"/>
      <c r="I53" s="183"/>
      <c r="J53" s="183"/>
      <c r="K53" s="183"/>
      <c r="L53" s="140" t="str">
        <f t="shared" ref="L53:L54" si="39">+IFERROR(IF(COUNT(I53:K53),ROUND(SUM(I53:K53),0),""),"")</f>
        <v/>
      </c>
      <c r="M53" s="256" t="str">
        <f>+IFERROR(IF(COUNT(L53),ROUND(L53/'Shareholding Pattern'!$L$78*100,2),""),"")</f>
        <v/>
      </c>
      <c r="N53" s="409"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8"/>
      <c r="Y53" s="394" t="str">
        <f>+IFERROR(IF(COUNT(X53),ROUND(SUM(X53)/SUM(L53)*100,2),""),0)</f>
        <v/>
      </c>
      <c r="Z53" s="410"/>
      <c r="AA53" s="411"/>
      <c r="AB53" s="411"/>
      <c r="AC53" s="411"/>
      <c r="AD53" s="411"/>
      <c r="AE53" s="411"/>
      <c r="AF53" s="411"/>
      <c r="AG53" s="412"/>
      <c r="AH53" s="183"/>
      <c r="AI53" s="183"/>
      <c r="AJ53" s="183"/>
      <c r="AK53" s="183"/>
      <c r="AP53" t="s">
        <v>744</v>
      </c>
      <c r="AZ53" t="s">
        <v>653</v>
      </c>
      <c r="BF53" t="s">
        <v>744</v>
      </c>
      <c r="BH53" t="s">
        <v>692</v>
      </c>
      <c r="BN53" t="s">
        <v>691</v>
      </c>
    </row>
    <row r="54" spans="5:66" ht="45" customHeight="1">
      <c r="E54" s="226" t="s">
        <v>27</v>
      </c>
      <c r="F54" s="233" t="s">
        <v>587</v>
      </c>
      <c r="H54" s="183"/>
      <c r="I54" s="183"/>
      <c r="J54" s="183"/>
      <c r="K54" s="183"/>
      <c r="L54" s="240" t="str">
        <f t="shared" si="39"/>
        <v/>
      </c>
      <c r="M54" s="257" t="str">
        <f>+IFERROR(IF(COUNT(L54),ROUND(L54/'Shareholding Pattern'!$L$78*100,2),""),"")</f>
        <v/>
      </c>
      <c r="N54" s="409"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8"/>
      <c r="Y54" s="402" t="str">
        <f>+IFERROR(IF(COUNT(X54),ROUND(SUM(X54)/SUM(L54)*100,2),""),0)</f>
        <v/>
      </c>
      <c r="Z54" s="410"/>
      <c r="AA54" s="411"/>
      <c r="AB54" s="411"/>
      <c r="AC54" s="411"/>
      <c r="AD54" s="411"/>
      <c r="AE54" s="411"/>
      <c r="AF54" s="411"/>
      <c r="AG54" s="412"/>
      <c r="AH54" s="183"/>
      <c r="AI54" s="183"/>
      <c r="AJ54" s="183"/>
      <c r="AK54" s="183"/>
      <c r="AP54" t="s">
        <v>745</v>
      </c>
      <c r="AZ54" t="s">
        <v>654</v>
      </c>
      <c r="BF54" t="s">
        <v>745</v>
      </c>
      <c r="BH54" t="s">
        <v>891</v>
      </c>
      <c r="BN54" t="s">
        <v>890</v>
      </c>
    </row>
    <row r="55" spans="5:66" ht="20.100000000000001" customHeight="1">
      <c r="E55" s="565" t="s">
        <v>62</v>
      </c>
      <c r="F55" s="565"/>
      <c r="G55" s="565"/>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3"/>
      <c r="AA55" s="414"/>
      <c r="AB55" s="414"/>
      <c r="AC55" s="414"/>
      <c r="AD55" s="414"/>
      <c r="AE55" s="414"/>
      <c r="AF55" s="414"/>
      <c r="AG55" s="415"/>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599</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588</v>
      </c>
      <c r="H57" s="274"/>
      <c r="I57" s="274"/>
      <c r="J57" s="274"/>
      <c r="K57" s="274"/>
      <c r="L57" s="275" t="str">
        <f>+IFERROR(IF(COUNT(I57:K57),ROUND(SUM(I57:K57),0),""),"")</f>
        <v/>
      </c>
      <c r="M57" s="276" t="str">
        <f>+IFERROR(IF(COUNT(L57),ROUND(L57/'Shareholding Pattern'!$L$78*100,2),""),"")</f>
        <v/>
      </c>
      <c r="N57" s="409"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8"/>
      <c r="Y57" s="157" t="str">
        <f t="shared" ref="Y57:Y71" si="52">+IFERROR(IF(COUNT(X57),ROUND(SUM(X57)/SUM(L57)*100,2),""),0)</f>
        <v/>
      </c>
      <c r="Z57" s="416"/>
      <c r="AA57" s="417"/>
      <c r="AB57" s="417"/>
      <c r="AC57" s="417"/>
      <c r="AD57" s="417"/>
      <c r="AE57" s="417"/>
      <c r="AF57" s="417"/>
      <c r="AG57" s="418"/>
      <c r="AH57" s="274"/>
      <c r="AI57" s="274"/>
      <c r="AJ57" s="274"/>
      <c r="AK57" s="274"/>
      <c r="AP57" t="s">
        <v>746</v>
      </c>
      <c r="AZ57" t="s">
        <v>655</v>
      </c>
      <c r="BF57" t="s">
        <v>746</v>
      </c>
      <c r="BH57" t="s">
        <v>694</v>
      </c>
      <c r="BN57" t="s">
        <v>693</v>
      </c>
    </row>
    <row r="58" spans="5:66" ht="50.1" customHeight="1">
      <c r="E58" s="223" t="s">
        <v>25</v>
      </c>
      <c r="F58" s="221" t="s">
        <v>589</v>
      </c>
      <c r="H58" s="183"/>
      <c r="I58" s="183"/>
      <c r="J58" s="183"/>
      <c r="K58" s="183"/>
      <c r="L58" s="140" t="str">
        <f t="shared" ref="L58:L69" si="53">+IFERROR(IF(COUNT(I58:K58),ROUND(SUM(I58:K58),0),""),"")</f>
        <v/>
      </c>
      <c r="M58" s="256" t="str">
        <f>+IFERROR(IF(COUNT(L58),ROUND(L58/'Shareholding Pattern'!$L$78*100,2),""),"")</f>
        <v/>
      </c>
      <c r="N58" s="409"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8"/>
      <c r="Y58" s="394" t="str">
        <f t="shared" si="52"/>
        <v/>
      </c>
      <c r="Z58" s="410"/>
      <c r="AA58" s="411"/>
      <c r="AB58" s="411"/>
      <c r="AC58" s="411"/>
      <c r="AD58" s="411"/>
      <c r="AE58" s="411"/>
      <c r="AF58" s="411"/>
      <c r="AG58" s="412"/>
      <c r="AH58" s="183"/>
      <c r="AI58" s="183"/>
      <c r="AJ58" s="183"/>
      <c r="AK58" s="183"/>
      <c r="AP58" t="s">
        <v>747</v>
      </c>
      <c r="AZ58" t="s">
        <v>656</v>
      </c>
      <c r="BF58" t="s">
        <v>747</v>
      </c>
      <c r="BH58" t="s">
        <v>696</v>
      </c>
      <c r="BN58" t="s">
        <v>695</v>
      </c>
    </row>
    <row r="59" spans="5:66" ht="20.100000000000001" customHeight="1">
      <c r="E59" s="223" t="s">
        <v>27</v>
      </c>
      <c r="F59" s="221" t="s">
        <v>590</v>
      </c>
      <c r="H59" s="183"/>
      <c r="I59" s="183"/>
      <c r="J59" s="183"/>
      <c r="K59" s="183"/>
      <c r="L59" s="140" t="str">
        <f t="shared" si="53"/>
        <v/>
      </c>
      <c r="M59" s="256" t="str">
        <f>+IFERROR(IF(COUNT(L59),ROUND(L59/'Shareholding Pattern'!$L$78*100,2),""),"")</f>
        <v/>
      </c>
      <c r="N59" s="409"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8"/>
      <c r="Y59" s="394" t="str">
        <f t="shared" si="52"/>
        <v/>
      </c>
      <c r="Z59" s="410"/>
      <c r="AA59" s="411"/>
      <c r="AB59" s="411"/>
      <c r="AC59" s="411"/>
      <c r="AD59" s="411"/>
      <c r="AE59" s="411"/>
      <c r="AF59" s="411"/>
      <c r="AG59" s="412"/>
      <c r="AH59" s="183"/>
      <c r="AI59" s="183"/>
      <c r="AJ59" s="183"/>
      <c r="AK59" s="183"/>
      <c r="AP59" t="s">
        <v>590</v>
      </c>
      <c r="AZ59" t="s">
        <v>657</v>
      </c>
      <c r="BF59" t="s">
        <v>590</v>
      </c>
      <c r="BH59" t="s">
        <v>698</v>
      </c>
      <c r="BN59" t="s">
        <v>697</v>
      </c>
    </row>
    <row r="60" spans="5:66" ht="60" customHeight="1">
      <c r="E60" s="223" t="s">
        <v>29</v>
      </c>
      <c r="F60" s="221" t="s">
        <v>591</v>
      </c>
      <c r="H60" s="183"/>
      <c r="I60" s="183"/>
      <c r="J60" s="183"/>
      <c r="K60" s="183"/>
      <c r="L60" s="140" t="str">
        <f t="shared" si="53"/>
        <v/>
      </c>
      <c r="M60" s="256" t="str">
        <f>+IFERROR(IF(COUNT(L60),ROUND(L60/'Shareholding Pattern'!$L$78*100,2),""),"")</f>
        <v/>
      </c>
      <c r="N60" s="409"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8"/>
      <c r="Y60" s="394" t="str">
        <f t="shared" si="52"/>
        <v/>
      </c>
      <c r="Z60" s="410"/>
      <c r="AA60" s="411"/>
      <c r="AB60" s="411"/>
      <c r="AC60" s="411"/>
      <c r="AD60" s="411"/>
      <c r="AE60" s="411"/>
      <c r="AF60" s="411"/>
      <c r="AG60" s="412"/>
      <c r="AH60" s="183"/>
      <c r="AI60" s="183"/>
      <c r="AJ60" s="183"/>
      <c r="AK60" s="183"/>
      <c r="AP60" t="s">
        <v>748</v>
      </c>
      <c r="AZ60" t="s">
        <v>658</v>
      </c>
      <c r="BF60" t="s">
        <v>748</v>
      </c>
      <c r="BH60" t="s">
        <v>700</v>
      </c>
      <c r="BN60" t="s">
        <v>699</v>
      </c>
    </row>
    <row r="61" spans="5:66" ht="51.75" customHeight="1">
      <c r="E61" s="223" t="s">
        <v>39</v>
      </c>
      <c r="F61" s="221" t="s">
        <v>592</v>
      </c>
      <c r="H61" s="183"/>
      <c r="I61" s="183"/>
      <c r="J61" s="183"/>
      <c r="K61" s="183"/>
      <c r="L61" s="140" t="str">
        <f t="shared" si="53"/>
        <v/>
      </c>
      <c r="M61" s="256" t="str">
        <f>+IFERROR(IF(COUNT(L61),ROUND(L61/'Shareholding Pattern'!$L$78*100,2),""),"")</f>
        <v/>
      </c>
      <c r="N61" s="409"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8"/>
      <c r="Y61" s="394" t="str">
        <f t="shared" si="52"/>
        <v/>
      </c>
      <c r="Z61" s="410"/>
      <c r="AA61" s="411"/>
      <c r="AB61" s="411"/>
      <c r="AC61" s="411"/>
      <c r="AD61" s="411"/>
      <c r="AE61" s="411"/>
      <c r="AF61" s="411"/>
      <c r="AG61" s="412"/>
      <c r="AH61" s="183"/>
      <c r="AI61" s="183"/>
      <c r="AJ61" s="183"/>
      <c r="AK61" s="183"/>
      <c r="AP61" t="s">
        <v>749</v>
      </c>
      <c r="AZ61" t="s">
        <v>659</v>
      </c>
      <c r="BF61" t="s">
        <v>749</v>
      </c>
      <c r="BH61" t="s">
        <v>893</v>
      </c>
      <c r="BN61" t="s">
        <v>892</v>
      </c>
    </row>
    <row r="62" spans="5:66" ht="20.100000000000001" customHeight="1">
      <c r="E62" s="223" t="s">
        <v>47</v>
      </c>
      <c r="F62" s="235" t="s">
        <v>593</v>
      </c>
      <c r="H62" s="183"/>
      <c r="I62" s="183"/>
      <c r="J62" s="183"/>
      <c r="K62" s="183"/>
      <c r="L62" s="140" t="str">
        <f t="shared" si="53"/>
        <v/>
      </c>
      <c r="M62" s="256" t="str">
        <f>+IFERROR(IF(COUNT(L62),ROUND(L62/'Shareholding Pattern'!$L$78*100,2),""),"")</f>
        <v/>
      </c>
      <c r="N62" s="409"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8"/>
      <c r="Y62" s="394" t="str">
        <f t="shared" si="52"/>
        <v/>
      </c>
      <c r="Z62" s="410"/>
      <c r="AA62" s="411"/>
      <c r="AB62" s="411"/>
      <c r="AC62" s="411"/>
      <c r="AD62" s="411"/>
      <c r="AE62" s="411"/>
      <c r="AF62" s="411"/>
      <c r="AG62" s="412"/>
      <c r="AH62" s="183"/>
      <c r="AI62" s="183"/>
      <c r="AJ62" s="183"/>
      <c r="AK62" s="183"/>
      <c r="AP62" t="s">
        <v>750</v>
      </c>
      <c r="AZ62" t="s">
        <v>660</v>
      </c>
      <c r="BF62" t="s">
        <v>750</v>
      </c>
      <c r="BH62" t="s">
        <v>702</v>
      </c>
      <c r="BN62" t="s">
        <v>701</v>
      </c>
    </row>
    <row r="63" spans="5:66" ht="35.1" customHeight="1">
      <c r="E63" s="223" t="s">
        <v>48</v>
      </c>
      <c r="F63" s="221" t="s">
        <v>576</v>
      </c>
      <c r="H63" s="183">
        <v>774</v>
      </c>
      <c r="I63" s="183">
        <v>4836000</v>
      </c>
      <c r="J63" s="183"/>
      <c r="K63" s="183"/>
      <c r="L63" s="140">
        <f t="shared" si="53"/>
        <v>4836000</v>
      </c>
      <c r="M63" s="256">
        <f>+IFERROR(IF(COUNT(L63),ROUND(L63/'Shareholding Pattern'!$L$78*100,2),""),"")</f>
        <v>21.55</v>
      </c>
      <c r="N63" s="409">
        <f t="shared" si="49"/>
        <v>4836000</v>
      </c>
      <c r="O63" s="183"/>
      <c r="P63" s="140">
        <f t="shared" si="50"/>
        <v>4836000</v>
      </c>
      <c r="Q63" s="113">
        <f>+IFERROR(IF(COUNT(P63),ROUND(P63/'Shareholding Pattern'!$P$79*100,2),""),"")</f>
        <v>21.55</v>
      </c>
      <c r="R63" s="183"/>
      <c r="S63" s="183"/>
      <c r="T63" s="183"/>
      <c r="U63" s="140" t="str">
        <f t="shared" si="51"/>
        <v/>
      </c>
      <c r="V63" s="123">
        <f t="shared" si="21"/>
        <v>4836000</v>
      </c>
      <c r="W63" s="93">
        <f>+IFERROR(IF(COUNT(L63,U63),ROUND(SUM(L63,U63)/SUM('Shareholding Pattern'!$L$78,'Shareholding Pattern'!$U$78)*100,2),""),"")</f>
        <v>21.55</v>
      </c>
      <c r="X63" s="398">
        <v>0</v>
      </c>
      <c r="Y63" s="394">
        <f t="shared" si="52"/>
        <v>0</v>
      </c>
      <c r="Z63" s="410"/>
      <c r="AA63" s="411"/>
      <c r="AB63" s="411"/>
      <c r="AC63" s="411"/>
      <c r="AD63" s="411"/>
      <c r="AE63" s="411"/>
      <c r="AF63" s="411"/>
      <c r="AG63" s="412"/>
      <c r="AH63" s="183">
        <v>4836000</v>
      </c>
      <c r="AI63" s="183">
        <v>0</v>
      </c>
      <c r="AJ63" s="183">
        <v>0</v>
      </c>
      <c r="AK63" s="183">
        <v>0</v>
      </c>
      <c r="AP63" t="s">
        <v>185</v>
      </c>
      <c r="AZ63" t="s">
        <v>661</v>
      </c>
      <c r="BF63" t="s">
        <v>185</v>
      </c>
      <c r="BH63" t="s">
        <v>704</v>
      </c>
      <c r="BN63" t="s">
        <v>703</v>
      </c>
    </row>
    <row r="64" spans="5:66" ht="35.1" customHeight="1">
      <c r="E64" s="223" t="s">
        <v>50</v>
      </c>
      <c r="F64" s="150" t="s">
        <v>577</v>
      </c>
      <c r="H64" s="183">
        <v>50</v>
      </c>
      <c r="I64" s="183">
        <v>1692000</v>
      </c>
      <c r="J64" s="183"/>
      <c r="K64" s="183"/>
      <c r="L64" s="140">
        <f t="shared" si="53"/>
        <v>1692000</v>
      </c>
      <c r="M64" s="256">
        <f>+IFERROR(IF(COUNT(L64),ROUND(L64/'Shareholding Pattern'!$L$78*100,2),""),"")</f>
        <v>7.54</v>
      </c>
      <c r="N64" s="409">
        <f t="shared" si="49"/>
        <v>1692000</v>
      </c>
      <c r="O64" s="183"/>
      <c r="P64" s="140">
        <f t="shared" si="50"/>
        <v>1692000</v>
      </c>
      <c r="Q64" s="113">
        <f>+IFERROR(IF(COUNT(P64),ROUND(P64/'Shareholding Pattern'!$P$79*100,2),""),"")</f>
        <v>7.54</v>
      </c>
      <c r="R64" s="183"/>
      <c r="S64" s="183"/>
      <c r="T64" s="183"/>
      <c r="U64" s="140" t="str">
        <f t="shared" si="51"/>
        <v/>
      </c>
      <c r="V64" s="123">
        <f t="shared" si="21"/>
        <v>1692000</v>
      </c>
      <c r="W64" s="93">
        <f>+IFERROR(IF(COUNT(L64,U64),ROUND(SUM(L64,U64)/SUM('Shareholding Pattern'!$L$78,'Shareholding Pattern'!$U$78)*100,2),""),"")</f>
        <v>7.54</v>
      </c>
      <c r="X64" s="398">
        <v>30000</v>
      </c>
      <c r="Y64" s="394">
        <f t="shared" si="52"/>
        <v>1.77</v>
      </c>
      <c r="Z64" s="410"/>
      <c r="AA64" s="411"/>
      <c r="AB64" s="411"/>
      <c r="AC64" s="411"/>
      <c r="AD64" s="411"/>
      <c r="AE64" s="411"/>
      <c r="AF64" s="411"/>
      <c r="AG64" s="412"/>
      <c r="AH64" s="183">
        <v>1692000</v>
      </c>
      <c r="AI64" s="183">
        <v>0</v>
      </c>
      <c r="AJ64" s="183">
        <v>0</v>
      </c>
      <c r="AK64" s="183">
        <v>0</v>
      </c>
      <c r="AP64" t="s">
        <v>186</v>
      </c>
      <c r="AZ64" t="s">
        <v>662</v>
      </c>
      <c r="BF64" t="s">
        <v>186</v>
      </c>
      <c r="BH64" t="s">
        <v>706</v>
      </c>
      <c r="BN64" t="s">
        <v>705</v>
      </c>
    </row>
    <row r="65" spans="5:66" ht="20.100000000000001" customHeight="1">
      <c r="E65" s="223" t="s">
        <v>52</v>
      </c>
      <c r="F65" s="150" t="s">
        <v>594</v>
      </c>
      <c r="H65" s="183">
        <v>4</v>
      </c>
      <c r="I65" s="183">
        <v>54000</v>
      </c>
      <c r="J65" s="183"/>
      <c r="K65" s="183"/>
      <c r="L65" s="140">
        <f t="shared" si="53"/>
        <v>54000</v>
      </c>
      <c r="M65" s="256">
        <f>+IFERROR(IF(COUNT(L65),ROUND(L65/'Shareholding Pattern'!$L$78*100,2),""),"")</f>
        <v>0.24</v>
      </c>
      <c r="N65" s="409">
        <f t="shared" si="49"/>
        <v>54000</v>
      </c>
      <c r="O65" s="183"/>
      <c r="P65" s="140">
        <f t="shared" si="50"/>
        <v>54000</v>
      </c>
      <c r="Q65" s="113">
        <f>+IFERROR(IF(COUNT(P65),ROUND(P65/'Shareholding Pattern'!$P$79*100,2),""),"")</f>
        <v>0.24</v>
      </c>
      <c r="R65" s="183"/>
      <c r="S65" s="183"/>
      <c r="T65" s="183"/>
      <c r="U65" s="140" t="str">
        <f t="shared" si="51"/>
        <v/>
      </c>
      <c r="V65" s="123">
        <f t="shared" si="21"/>
        <v>54000</v>
      </c>
      <c r="W65" s="93">
        <f>+IFERROR(IF(COUNT(L65,U65),ROUND(SUM(L65,U65)/SUM('Shareholding Pattern'!$L$78,'Shareholding Pattern'!$U$78)*100,2),""),"")</f>
        <v>0.24</v>
      </c>
      <c r="X65" s="398">
        <v>0</v>
      </c>
      <c r="Y65" s="394">
        <f t="shared" si="52"/>
        <v>0</v>
      </c>
      <c r="Z65" s="410"/>
      <c r="AA65" s="411"/>
      <c r="AB65" s="411"/>
      <c r="AC65" s="411"/>
      <c r="AD65" s="411"/>
      <c r="AE65" s="411"/>
      <c r="AF65" s="411"/>
      <c r="AG65" s="412"/>
      <c r="AH65" s="183">
        <v>54000</v>
      </c>
      <c r="AI65" s="183">
        <v>0</v>
      </c>
      <c r="AJ65" s="183">
        <v>0</v>
      </c>
      <c r="AK65" s="183">
        <v>0</v>
      </c>
      <c r="AP65" t="s">
        <v>594</v>
      </c>
      <c r="AZ65" t="s">
        <v>663</v>
      </c>
      <c r="BF65" t="s">
        <v>594</v>
      </c>
      <c r="BH65" t="s">
        <v>708</v>
      </c>
      <c r="BN65" t="s">
        <v>707</v>
      </c>
    </row>
    <row r="66" spans="5:66" ht="20.100000000000001" customHeight="1">
      <c r="E66" s="223" t="s">
        <v>596</v>
      </c>
      <c r="F66" s="150" t="s">
        <v>426</v>
      </c>
      <c r="H66" s="183"/>
      <c r="I66" s="183"/>
      <c r="J66" s="183"/>
      <c r="K66" s="183"/>
      <c r="L66" s="140" t="str">
        <f t="shared" si="53"/>
        <v/>
      </c>
      <c r="M66" s="256" t="str">
        <f>+IFERROR(IF(COUNT(L66),ROUND(L66/'Shareholding Pattern'!$L$78*100,2),""),"")</f>
        <v/>
      </c>
      <c r="N66" s="409"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8"/>
      <c r="Y66" s="394" t="str">
        <f t="shared" si="52"/>
        <v/>
      </c>
      <c r="Z66" s="410"/>
      <c r="AA66" s="411"/>
      <c r="AB66" s="411"/>
      <c r="AC66" s="411"/>
      <c r="AD66" s="411"/>
      <c r="AE66" s="411"/>
      <c r="AF66" s="411"/>
      <c r="AG66" s="412"/>
      <c r="AH66" s="183"/>
      <c r="AI66" s="183"/>
      <c r="AJ66" s="183"/>
      <c r="AK66" s="183"/>
      <c r="AP66" t="s">
        <v>426</v>
      </c>
      <c r="AZ66" t="s">
        <v>664</v>
      </c>
      <c r="BF66" t="s">
        <v>426</v>
      </c>
      <c r="BH66" t="s">
        <v>710</v>
      </c>
      <c r="BN66" t="s">
        <v>709</v>
      </c>
    </row>
    <row r="67" spans="5:66" ht="20.100000000000001" customHeight="1">
      <c r="E67" s="223" t="s">
        <v>597</v>
      </c>
      <c r="F67" s="150" t="s">
        <v>595</v>
      </c>
      <c r="H67" s="183"/>
      <c r="I67" s="183"/>
      <c r="J67" s="183"/>
      <c r="K67" s="183"/>
      <c r="L67" s="140" t="str">
        <f t="shared" si="53"/>
        <v/>
      </c>
      <c r="M67" s="256" t="str">
        <f>+IFERROR(IF(COUNT(L67),ROUND(L67/'Shareholding Pattern'!$L$78*100,2),""),"")</f>
        <v/>
      </c>
      <c r="N67" s="409"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8"/>
      <c r="Y67" s="394" t="str">
        <f t="shared" si="52"/>
        <v/>
      </c>
      <c r="Z67" s="410"/>
      <c r="AA67" s="411"/>
      <c r="AB67" s="411"/>
      <c r="AC67" s="411"/>
      <c r="AD67" s="411"/>
      <c r="AE67" s="411"/>
      <c r="AF67" s="411"/>
      <c r="AG67" s="412"/>
      <c r="AH67" s="183"/>
      <c r="AI67" s="183"/>
      <c r="AJ67" s="183"/>
      <c r="AK67" s="183"/>
      <c r="AP67" t="s">
        <v>595</v>
      </c>
      <c r="AZ67" t="s">
        <v>665</v>
      </c>
      <c r="BF67" t="s">
        <v>595</v>
      </c>
      <c r="BH67" t="s">
        <v>712</v>
      </c>
      <c r="BN67" t="s">
        <v>711</v>
      </c>
    </row>
    <row r="68" spans="5:66" ht="20.100000000000001" customHeight="1">
      <c r="E68" s="223" t="s">
        <v>600</v>
      </c>
      <c r="F68" s="150" t="s">
        <v>403</v>
      </c>
      <c r="H68" s="183">
        <v>1</v>
      </c>
      <c r="I68" s="183">
        <v>9000</v>
      </c>
      <c r="J68" s="183"/>
      <c r="K68" s="183"/>
      <c r="L68" s="140">
        <f t="shared" si="53"/>
        <v>9000</v>
      </c>
      <c r="M68" s="256">
        <f>+IFERROR(IF(COUNT(L68),ROUND(L68/'Shareholding Pattern'!$L$78*100,2),""),"")</f>
        <v>0.04</v>
      </c>
      <c r="N68" s="409">
        <f t="shared" si="49"/>
        <v>9000</v>
      </c>
      <c r="O68" s="183"/>
      <c r="P68" s="140">
        <f t="shared" si="50"/>
        <v>9000</v>
      </c>
      <c r="Q68" s="113">
        <f>+IFERROR(IF(COUNT(P68),ROUND(P68/'Shareholding Pattern'!$P$79*100,2),""),"")</f>
        <v>0.04</v>
      </c>
      <c r="R68" s="183"/>
      <c r="S68" s="183"/>
      <c r="T68" s="183"/>
      <c r="U68" s="140" t="str">
        <f t="shared" si="51"/>
        <v/>
      </c>
      <c r="V68" s="123">
        <f t="shared" si="21"/>
        <v>9000</v>
      </c>
      <c r="W68" s="93">
        <f>+IFERROR(IF(COUNT(L68,U68),ROUND(SUM(L68,U68)/SUM('Shareholding Pattern'!$L$78,'Shareholding Pattern'!$U$78)*100,2),""),"")</f>
        <v>0.04</v>
      </c>
      <c r="X68" s="398">
        <v>0</v>
      </c>
      <c r="Y68" s="394">
        <f t="shared" si="52"/>
        <v>0</v>
      </c>
      <c r="Z68" s="410"/>
      <c r="AA68" s="411"/>
      <c r="AB68" s="411"/>
      <c r="AC68" s="411"/>
      <c r="AD68" s="411"/>
      <c r="AE68" s="411"/>
      <c r="AF68" s="411"/>
      <c r="AG68" s="412"/>
      <c r="AH68" s="183">
        <v>9000</v>
      </c>
      <c r="AI68" s="183">
        <v>0</v>
      </c>
      <c r="AJ68" s="183">
        <v>0</v>
      </c>
      <c r="AK68" s="183">
        <v>0</v>
      </c>
      <c r="AP68" t="s">
        <v>403</v>
      </c>
      <c r="AZ68" t="s">
        <v>666</v>
      </c>
      <c r="BF68" t="s">
        <v>403</v>
      </c>
      <c r="BH68" t="s">
        <v>714</v>
      </c>
      <c r="BN68" t="s">
        <v>713</v>
      </c>
    </row>
    <row r="69" spans="5:66" ht="20.100000000000001" customHeight="1">
      <c r="E69" s="223" t="s">
        <v>601</v>
      </c>
      <c r="F69" s="151" t="s">
        <v>30</v>
      </c>
      <c r="H69" s="183">
        <v>38</v>
      </c>
      <c r="I69" s="183">
        <v>450000</v>
      </c>
      <c r="J69" s="183"/>
      <c r="K69" s="183"/>
      <c r="L69" s="140">
        <f t="shared" si="53"/>
        <v>450000</v>
      </c>
      <c r="M69" s="256">
        <f>+IFERROR(IF(COUNT(L69),ROUND(L69/'Shareholding Pattern'!$L$78*100,2),""),"")</f>
        <v>2.0099999999999998</v>
      </c>
      <c r="N69" s="409">
        <f t="shared" si="49"/>
        <v>450000</v>
      </c>
      <c r="O69" s="183"/>
      <c r="P69" s="140">
        <f t="shared" si="50"/>
        <v>450000</v>
      </c>
      <c r="Q69" s="113">
        <f>+IFERROR(IF(COUNT(P69),ROUND(P69/'Shareholding Pattern'!$P$79*100,2),""),"")</f>
        <v>2.0099999999999998</v>
      </c>
      <c r="R69" s="265"/>
      <c r="S69" s="265"/>
      <c r="T69" s="265"/>
      <c r="U69" s="328" t="str">
        <f t="shared" si="51"/>
        <v/>
      </c>
      <c r="V69" s="329">
        <f t="shared" si="21"/>
        <v>450000</v>
      </c>
      <c r="W69" s="95">
        <f>+IFERROR(IF(COUNT(L69,U69),ROUND(SUM(L69,U69)/SUM('Shareholding Pattern'!$L$78,'Shareholding Pattern'!$U$78)*100,2),""),"")</f>
        <v>2.0099999999999998</v>
      </c>
      <c r="X69" s="398">
        <v>0</v>
      </c>
      <c r="Y69" s="394">
        <f t="shared" si="52"/>
        <v>0</v>
      </c>
      <c r="Z69" s="410"/>
      <c r="AA69" s="411"/>
      <c r="AB69" s="411"/>
      <c r="AC69" s="411"/>
      <c r="AD69" s="411"/>
      <c r="AE69" s="411"/>
      <c r="AF69" s="411"/>
      <c r="AG69" s="412"/>
      <c r="AH69" s="183">
        <v>450000</v>
      </c>
      <c r="AI69" s="183">
        <v>0</v>
      </c>
      <c r="AJ69" s="183">
        <v>0</v>
      </c>
      <c r="AK69" s="183">
        <v>0</v>
      </c>
      <c r="AP69" t="s">
        <v>719</v>
      </c>
      <c r="AZ69" t="s">
        <v>175</v>
      </c>
      <c r="BF69" t="s">
        <v>719</v>
      </c>
      <c r="BH69" t="s">
        <v>716</v>
      </c>
      <c r="BN69" t="s">
        <v>715</v>
      </c>
    </row>
    <row r="70" spans="5:66" ht="20.100000000000001" customHeight="1">
      <c r="E70" s="565" t="s">
        <v>602</v>
      </c>
      <c r="F70" s="565"/>
      <c r="G70" s="565"/>
      <c r="H70" s="47">
        <f>+IFERROR(IF(COUNT(H57:H69),ROUND(SUM(H57:H69),0),""),"")</f>
        <v>867</v>
      </c>
      <c r="I70" s="47">
        <f>+IFERROR(IF(COUNT(I57:I69),ROUND(SUM(I57:I69),0),""),"")</f>
        <v>7041000</v>
      </c>
      <c r="J70" s="47" t="str">
        <f>+IFERROR(IF(COUNT(J57:J69),ROUND(SUM(J57:J69),0),""),"")</f>
        <v/>
      </c>
      <c r="K70" s="3" t="str">
        <f>+IFERROR(IF(COUNT(K57:K69),ROUND(SUM(K57:K69),0),""),"")</f>
        <v/>
      </c>
      <c r="L70" s="125">
        <f t="shared" ref="L70:L71" si="54">+IFERROR(IF(COUNT(I70:K70),ROUND(SUM(I70:K70),0),""),"")</f>
        <v>7041000</v>
      </c>
      <c r="M70" s="258">
        <f>+IFERROR(IF(COUNT(L70),ROUND(L70/'Shareholding Pattern'!$L$78*100,2),""),"")</f>
        <v>31.38</v>
      </c>
      <c r="N70" s="99">
        <f>+IFERROR(IF(COUNT(N57:N69),ROUND(SUM(N57:N69),0),""),"")</f>
        <v>7041000</v>
      </c>
      <c r="O70" s="99" t="str">
        <f>+IFERROR(IF(COUNT(O57:O69),ROUND(SUM(O57:O69),0),""),"")</f>
        <v/>
      </c>
      <c r="P70" s="125">
        <f t="shared" ref="P70" si="55">+IFERROR(IF(COUNT(N70:O70),ROUND(SUM(N70:O70),0),""),"")</f>
        <v>7041000</v>
      </c>
      <c r="Q70" s="114">
        <f>+IFERROR(IF(COUNT(P70),ROUND(P70/'Shareholding Pattern'!$P$79*100,2),""),"")</f>
        <v>31.38</v>
      </c>
      <c r="R70" s="47" t="str">
        <f>+IFERROR(IF(COUNT(R57:R69),ROUND(SUM(R57:R69),0),""),"")</f>
        <v/>
      </c>
      <c r="S70" s="47" t="str">
        <f>+IFERROR(IF(COUNT(S57:S69),ROUND(SUM(S57:S69),0),""),"")</f>
        <v/>
      </c>
      <c r="T70" s="47" t="str">
        <f>+IFERROR(IF(COUNT(T57:T69),ROUND(SUM(T57:T69),0),""),"")</f>
        <v/>
      </c>
      <c r="U70" s="205" t="str">
        <f t="shared" si="51"/>
        <v/>
      </c>
      <c r="V70" s="330">
        <f t="shared" si="21"/>
        <v>7041000</v>
      </c>
      <c r="W70" s="96">
        <f>+IFERROR(IF(COUNT(L70,U70),ROUND(SUM(L70,U70)/SUM('Shareholding Pattern'!$L$78,'Shareholding Pattern'!$U$78)*100,2),""),"")</f>
        <v>31.38</v>
      </c>
      <c r="X70" s="99">
        <f>+IFERROR(IF(COUNT(X57:X69),ROUND(SUM(X57:X69),0),""),"")</f>
        <v>30000</v>
      </c>
      <c r="Y70" s="119">
        <f t="shared" si="52"/>
        <v>0.43</v>
      </c>
      <c r="Z70" s="410"/>
      <c r="AA70" s="411"/>
      <c r="AB70" s="411"/>
      <c r="AC70" s="411"/>
      <c r="AD70" s="411"/>
      <c r="AE70" s="411"/>
      <c r="AF70" s="411"/>
      <c r="AG70" s="412"/>
      <c r="AH70" s="47">
        <f>+IFERROR(IF(COUNT(AH57:AH69),ROUND(SUM(AH57:AH69),0),""),"")</f>
        <v>7041000</v>
      </c>
      <c r="AI70" s="47">
        <f t="shared" ref="AI70:AK70" si="56">+IFERROR(IF(COUNT(AI57:AI69),ROUND(SUM(AI57:AI69),0),""),"")</f>
        <v>0</v>
      </c>
      <c r="AJ70" s="47">
        <f t="shared" si="56"/>
        <v>0</v>
      </c>
      <c r="AK70" s="47">
        <f t="shared" si="56"/>
        <v>0</v>
      </c>
      <c r="AZ70" t="s">
        <v>176</v>
      </c>
    </row>
    <row r="71" spans="5:66" ht="35.1" customHeight="1">
      <c r="E71" s="566" t="s">
        <v>603</v>
      </c>
      <c r="F71" s="566"/>
      <c r="G71" s="566"/>
      <c r="H71" s="47">
        <f>+IFERROR(IF(COUNT(H41,H50,H55,H70),ROUND(SUM(H41,H50,H55,H70),0),""),"")</f>
        <v>868</v>
      </c>
      <c r="I71" s="47">
        <f t="shared" ref="I71:K71" si="57">+IFERROR(IF(COUNT(I41,I50,I55,I70),ROUND(SUM(I41,I50,I55,I70),0),""),"")</f>
        <v>7530000</v>
      </c>
      <c r="J71" s="47" t="str">
        <f t="shared" si="57"/>
        <v/>
      </c>
      <c r="K71" s="47" t="str">
        <f t="shared" si="57"/>
        <v/>
      </c>
      <c r="L71" s="125">
        <f t="shared" si="54"/>
        <v>7530000</v>
      </c>
      <c r="M71" s="258">
        <f>+IFERROR(IF(COUNT(L71),ROUND(L71/'Shareholding Pattern'!$L$78*100,2),""),"")</f>
        <v>33.56</v>
      </c>
      <c r="N71" s="47">
        <f t="shared" ref="N71" si="58">+IFERROR(IF(COUNT(N41,N50,N55,N70),ROUND(SUM(N41,N50,N55,N70),0),""),"")</f>
        <v>7530000</v>
      </c>
      <c r="O71" s="47" t="str">
        <f t="shared" ref="O71:P71" si="59">+IFERROR(IF(COUNT(O41,O50,O55,O70),ROUND(SUM(O41,O50,O55,O70),0),""),"")</f>
        <v/>
      </c>
      <c r="P71" s="47">
        <f t="shared" si="59"/>
        <v>7530000</v>
      </c>
      <c r="Q71" s="114">
        <f>+IFERROR(IF(COUNT(P71),ROUND(P71/'Shareholding Pattern'!$P$79*100,2),""),"")</f>
        <v>33.56</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7530000</v>
      </c>
      <c r="W71" s="96">
        <f>+IFERROR(IF(COUNT(L71,U71),ROUND(SUM(L71,U71)/SUM('Shareholding Pattern'!$L$78,'Shareholding Pattern'!$U$78)*100,2),""),"")</f>
        <v>33.56</v>
      </c>
      <c r="X71" s="107">
        <f t="shared" ref="X71" si="62">+IFERROR(IF(COUNT(X41,X50,X55,X70),ROUND(SUM(X41,X50,X55,X70),0),""),"")</f>
        <v>30000</v>
      </c>
      <c r="Y71" s="119">
        <f t="shared" si="52"/>
        <v>0.4</v>
      </c>
      <c r="Z71" s="413"/>
      <c r="AA71" s="414"/>
      <c r="AB71" s="414"/>
      <c r="AC71" s="414"/>
      <c r="AD71" s="414"/>
      <c r="AE71" s="414"/>
      <c r="AF71" s="414"/>
      <c r="AG71" s="415"/>
      <c r="AH71" s="47">
        <f t="shared" ref="AH71" si="63">+IFERROR(IF(COUNT(AH41,AH50,AH55,AH70),ROUND(SUM(AH41,AH50,AH55,AH70),0),""),"")</f>
        <v>7530000</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5"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50000000000003" customHeight="1">
      <c r="E75" s="82" t="s">
        <v>67</v>
      </c>
      <c r="F75" s="406" t="s">
        <v>63</v>
      </c>
      <c r="H75" s="274"/>
      <c r="I75" s="301"/>
      <c r="J75" s="274"/>
      <c r="K75" s="274"/>
      <c r="L75" s="275" t="str">
        <f>+IFERROR(IF(COUNT(I75:K75),ROUND(SUM(I75:K75),2),""),"")</f>
        <v/>
      </c>
      <c r="M75" s="302"/>
      <c r="N75" s="409"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8"/>
      <c r="Y75" s="157" t="str">
        <f>+IFERROR(IF(COUNT(X75),ROUND(SUM(X75)/SUM(L75)*100,2),""),0)</f>
        <v/>
      </c>
      <c r="Z75" s="423"/>
      <c r="AA75" s="419"/>
      <c r="AB75" s="419"/>
      <c r="AC75" s="419"/>
      <c r="AD75" s="419"/>
      <c r="AE75" s="419"/>
      <c r="AF75" s="419"/>
      <c r="AG75" s="421"/>
      <c r="AH75" s="325"/>
      <c r="AI75" s="425"/>
      <c r="AJ75" s="426"/>
      <c r="AK75" s="427"/>
      <c r="AP75" t="s">
        <v>279</v>
      </c>
      <c r="AZ75" t="s">
        <v>178</v>
      </c>
      <c r="BF75" t="s">
        <v>279</v>
      </c>
      <c r="BH75" t="s">
        <v>311</v>
      </c>
      <c r="BN75" t="s">
        <v>301</v>
      </c>
    </row>
    <row r="76" spans="5:66" ht="54.95" customHeight="1">
      <c r="E76" s="296" t="s">
        <v>56</v>
      </c>
      <c r="F76" s="407" t="s">
        <v>774</v>
      </c>
      <c r="H76" s="265"/>
      <c r="I76" s="333"/>
      <c r="J76" s="265"/>
      <c r="K76" s="265"/>
      <c r="L76" s="343" t="str">
        <f>+IFERROR(IF(COUNT(I76:K76),ROUND(SUM(I76:K76),2),""),"")</f>
        <v/>
      </c>
      <c r="M76" s="344" t="str">
        <f>+IFERROR(IF(COUNT(L76),ROUND(L76/'Shareholding Pattern'!$L$78*100,2),""),"")</f>
        <v/>
      </c>
      <c r="N76" s="409"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8"/>
      <c r="Y76" s="396" t="str">
        <f>+IFERROR(IF(COUNT(X76),ROUND(SUM(X76)/SUM(L76)*100,2),""),0)</f>
        <v/>
      </c>
      <c r="Z76" s="424"/>
      <c r="AA76" s="420"/>
      <c r="AB76" s="420"/>
      <c r="AC76" s="420"/>
      <c r="AD76" s="420"/>
      <c r="AE76" s="420"/>
      <c r="AF76" s="420"/>
      <c r="AG76" s="422"/>
      <c r="AH76" s="342"/>
      <c r="AI76" s="428"/>
      <c r="AJ76" s="429"/>
      <c r="AK76" s="430"/>
      <c r="AP76" t="s">
        <v>188</v>
      </c>
      <c r="AZ76" t="s">
        <v>179</v>
      </c>
      <c r="BF76" t="s">
        <v>188</v>
      </c>
      <c r="BH76" t="s">
        <v>751</v>
      </c>
      <c r="BN76" t="s">
        <v>752</v>
      </c>
    </row>
    <row r="77" spans="5:66" ht="31.5" customHeight="1">
      <c r="E77" s="566" t="s">
        <v>791</v>
      </c>
      <c r="F77" s="566"/>
      <c r="G77" s="566"/>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4"/>
      <c r="AA77" s="420"/>
      <c r="AB77" s="420"/>
      <c r="AC77" s="420"/>
      <c r="AD77" s="420"/>
      <c r="AE77" s="420"/>
      <c r="AF77" s="420"/>
      <c r="AG77" s="422"/>
      <c r="AH77" s="125" t="str">
        <f t="shared" si="69"/>
        <v/>
      </c>
      <c r="AI77" s="431"/>
      <c r="AJ77" s="432"/>
      <c r="AK77" s="433"/>
      <c r="AZ77" t="s">
        <v>180</v>
      </c>
    </row>
    <row r="78" spans="5:66" ht="26.25" customHeight="1">
      <c r="E78" s="565" t="s">
        <v>65</v>
      </c>
      <c r="F78" s="565"/>
      <c r="G78" s="565"/>
      <c r="H78" s="125">
        <f>+IFERROR(IF(COUNT(H26,H71,H76),ROUND(SUM(H26,H71,H76),0),""),"")</f>
        <v>875</v>
      </c>
      <c r="I78" s="125">
        <f>+IFERROR(IF(COUNT(I26,I71,I76),ROUND(SUM(I26,I71,I76),0),""),"")</f>
        <v>22439360</v>
      </c>
      <c r="J78" s="125" t="str">
        <f>+IFERROR(IF(COUNT(J26,J71,J76),ROUND(SUM(J26,J71,J76),0),""),"")</f>
        <v/>
      </c>
      <c r="K78" s="125" t="str">
        <f>+IFERROR(IF(COUNT(K26,K71,K76),ROUND(SUM(K26,K71,K76),0),""),"")</f>
        <v/>
      </c>
      <c r="L78" s="125">
        <f>+IFERROR(IF(COUNT(L26,L71,L76),ROUND(SUM(L26,L71,L76),0),""),"")</f>
        <v>22439360</v>
      </c>
      <c r="M78" s="114">
        <f>+IFERROR(IF(COUNT(L78),ROUND(L78/'Shareholding Pattern'!$L$78*100,2),""),0)</f>
        <v>100</v>
      </c>
      <c r="N78" s="340">
        <f>+IFERROR(IF(COUNT(N26,N71,N76),ROUND(SUM(N26,N71,N76),0),""),"")</f>
        <v>22439360</v>
      </c>
      <c r="O78" s="340" t="str">
        <f>+IFERROR(IF(COUNT(O26,O71,O76),ROUND(SUM(O26,O71,O76),0),""),"")</f>
        <v/>
      </c>
      <c r="P78" s="125">
        <f>+IFERROR(IF(COUNT(P26,P71,P76),ROUND(SUM(P26,P71,P76),0),""),"")</f>
        <v>22439360</v>
      </c>
      <c r="Q78" s="339">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22439360</v>
      </c>
      <c r="W78" s="142">
        <f>+IFERROR(IF(COUNT(L78,U78),ROUND(SUM(L78,U78)/SUM('Shareholding Pattern'!$L$78,'Shareholding Pattern'!$U$78)*100,2),""),0)</f>
        <v>100</v>
      </c>
      <c r="X78" s="125">
        <f>+IFERROR(IF(COUNT(X26,X71,X76),ROUND(SUM(X26,X71,X76),0),""),"")</f>
        <v>14939360</v>
      </c>
      <c r="Y78" s="119">
        <f>+IFERROR(IF(COUNT(X78),ROUND(SUM(X78)/SUM(L78)*100,2),""),0)</f>
        <v>66.58</v>
      </c>
      <c r="Z78" s="424"/>
      <c r="AA78" s="420"/>
      <c r="AB78" s="420"/>
      <c r="AC78" s="420"/>
      <c r="AD78" s="420"/>
      <c r="AE78" s="420"/>
      <c r="AF78" s="420"/>
      <c r="AG78" s="422"/>
      <c r="AH78" s="125">
        <f>+IFERROR(IF(COUNT(AH26,AH71,AH76),ROUND(SUM(AH26,AH71,AH76),0),""),"")</f>
        <v>22439360</v>
      </c>
      <c r="AI78" s="341">
        <f>+IFERROR(IF(COUNT(AI71),ROUND(SUM(AI71),0),""),"")</f>
        <v>0</v>
      </c>
      <c r="AJ78" s="341">
        <f>+IFERROR(IF(COUNT(AJ71),ROUND(SUM(AJ71),0),""),"")</f>
        <v>0</v>
      </c>
      <c r="AK78" s="341">
        <f>+IFERROR(IF(COUNT(AK71),ROUND(SUM(AK71),0),""),"")</f>
        <v>0</v>
      </c>
    </row>
    <row r="79" spans="5:66" ht="22.5" customHeight="1">
      <c r="E79" s="565" t="s">
        <v>66</v>
      </c>
      <c r="F79" s="565"/>
      <c r="G79" s="565"/>
      <c r="H79" s="125">
        <f>+IFERROR(IF(COUNT(H26,H71,H77),ROUND(SUM(H26,H71,H77),0),""),"")</f>
        <v>875</v>
      </c>
      <c r="I79" s="125">
        <f>+IFERROR(IF(COUNT(I26,I71,I77),ROUND(SUM(I26,I71,I77),0),""),"")</f>
        <v>22439360</v>
      </c>
      <c r="J79" s="125" t="str">
        <f>+IFERROR(IF(COUNT(J26,J71,J77),ROUND(SUM(J26,J71,J77),0),""),"")</f>
        <v/>
      </c>
      <c r="K79" s="125" t="str">
        <f>+IFERROR(IF(COUNT(K26,K71,K77),ROUND(SUM(K26,K71,K77),0),""),"")</f>
        <v/>
      </c>
      <c r="L79" s="125">
        <f>+IFERROR(IF(COUNT(L26,L71,L77),ROUND(SUM(L26,L71,L77),0),""),"")</f>
        <v>22439360</v>
      </c>
      <c r="M79" s="114">
        <f>+IFERROR(IF(COUNT(L78),ROUND(L78/'Shareholding Pattern'!$L$78*100,2),""),"")</f>
        <v>100</v>
      </c>
      <c r="N79" s="340">
        <f>+IFERROR(IF(COUNT(N26,N71,N77),ROUND(SUM(N26,N71,N77),0),""),"")</f>
        <v>22439360</v>
      </c>
      <c r="O79" s="340" t="str">
        <f>+IFERROR(IF(COUNT(O26,O71,O77),ROUND(SUM(O26,O71,O77),0),""),"")</f>
        <v/>
      </c>
      <c r="P79" s="125">
        <f>+IFERROR(IF(COUNT(P26,P71,P77),ROUND(SUM(P26,P71,P77),0),""),"")</f>
        <v>22439360</v>
      </c>
      <c r="Q79" s="339">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22439360</v>
      </c>
      <c r="W79" s="408">
        <f>+IFERROR(IF(COUNT(W26,W71,W76),ROUND(SUM(W26,W71,W76),2),""),"")</f>
        <v>100</v>
      </c>
      <c r="X79" s="125">
        <f t="shared" si="70"/>
        <v>14939360</v>
      </c>
      <c r="Y79" s="119">
        <f>+IFERROR(IF(COUNT(X79),ROUND(SUM(X79)/SUM(L79)*100,2),""),0)</f>
        <v>66.58</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22439360</v>
      </c>
      <c r="AI79" s="125">
        <f>+IFERROR(IF(COUNT(AI71),ROUND(SUM(AI71),0),""),"")</f>
        <v>0</v>
      </c>
      <c r="AJ79" s="125">
        <f t="shared" ref="AJ79:AK79" si="71">+IFERROR(IF(COUNT(AJ71),ROUND(SUM(AJ71),0),""),"")</f>
        <v>0</v>
      </c>
      <c r="AK79" s="125">
        <f t="shared" si="71"/>
        <v>0</v>
      </c>
      <c r="AZ79" t="s">
        <v>181</v>
      </c>
    </row>
    <row r="80" spans="5:66" ht="35.1" customHeight="1">
      <c r="E80" s="562" t="s">
        <v>155</v>
      </c>
      <c r="F80" s="563"/>
      <c r="G80" s="563"/>
      <c r="H80" s="563"/>
      <c r="I80" s="563"/>
      <c r="J80" s="563"/>
      <c r="K80" s="563"/>
      <c r="L80" s="563"/>
      <c r="M80" s="564"/>
      <c r="N80" s="560">
        <v>2</v>
      </c>
      <c r="O80" s="561"/>
      <c r="P80" s="334"/>
      <c r="Q80" s="335"/>
      <c r="R80" s="336"/>
      <c r="S80" s="336"/>
      <c r="T80" s="336"/>
      <c r="U80" s="336"/>
      <c r="V80" s="336"/>
      <c r="W80" s="335"/>
      <c r="X80" s="335"/>
      <c r="Y80" s="335"/>
      <c r="Z80" s="567"/>
      <c r="AA80" s="567"/>
      <c r="AB80" s="567"/>
      <c r="AC80" s="567"/>
      <c r="AD80" s="567"/>
      <c r="AE80" s="567"/>
      <c r="AF80" s="567"/>
      <c r="AG80" s="567"/>
      <c r="AH80" s="567"/>
      <c r="AI80" s="567"/>
      <c r="AJ80" s="567"/>
      <c r="AK80" s="582"/>
    </row>
    <row r="81" spans="5:37" ht="35.1" customHeight="1">
      <c r="E81" s="572" t="s">
        <v>806</v>
      </c>
      <c r="F81" s="573"/>
      <c r="G81" s="573"/>
      <c r="H81" s="573"/>
      <c r="I81" s="573"/>
      <c r="J81" s="573"/>
      <c r="K81" s="573"/>
      <c r="L81" s="573"/>
      <c r="M81" s="574"/>
      <c r="N81" s="575"/>
      <c r="O81" s="576"/>
      <c r="P81" s="206"/>
      <c r="Q81" s="158"/>
      <c r="R81" s="204"/>
      <c r="S81" s="204"/>
      <c r="T81" s="204"/>
      <c r="U81" s="204"/>
      <c r="V81" s="204"/>
      <c r="W81" s="158"/>
      <c r="X81" s="158"/>
      <c r="Y81" s="158"/>
      <c r="Z81" s="571"/>
      <c r="AA81" s="571"/>
      <c r="AB81" s="571"/>
      <c r="AC81" s="571"/>
      <c r="AD81" s="571"/>
      <c r="AE81" s="571"/>
      <c r="AF81" s="571"/>
      <c r="AG81" s="571"/>
      <c r="AH81" s="571"/>
      <c r="AI81" s="571"/>
      <c r="AJ81" s="571"/>
      <c r="AK81" s="578"/>
    </row>
    <row r="82" spans="5:37" ht="35.1" customHeight="1">
      <c r="E82" s="572" t="s">
        <v>477</v>
      </c>
      <c r="F82" s="573"/>
      <c r="G82" s="573"/>
      <c r="H82" s="573"/>
      <c r="I82" s="573"/>
      <c r="J82" s="573"/>
      <c r="K82" s="573"/>
      <c r="L82" s="573"/>
      <c r="M82" s="574"/>
      <c r="N82" s="575"/>
      <c r="O82" s="576"/>
      <c r="P82" s="206"/>
      <c r="Q82" s="158"/>
      <c r="R82" s="204"/>
      <c r="S82" s="204"/>
      <c r="T82" s="204"/>
      <c r="U82" s="204"/>
      <c r="V82" s="204"/>
      <c r="W82" s="158"/>
      <c r="X82" s="158"/>
      <c r="Y82" s="158"/>
      <c r="Z82" s="571"/>
      <c r="AA82" s="571"/>
      <c r="AB82" s="571"/>
      <c r="AC82" s="571"/>
      <c r="AD82" s="571"/>
      <c r="AE82" s="571"/>
      <c r="AF82" s="571"/>
      <c r="AG82" s="571"/>
      <c r="AH82" s="571"/>
      <c r="AI82" s="571"/>
      <c r="AJ82" s="571"/>
      <c r="AK82" s="578"/>
    </row>
    <row r="83" spans="5:37" ht="35.1" customHeight="1">
      <c r="E83" s="572" t="s">
        <v>478</v>
      </c>
      <c r="F83" s="573"/>
      <c r="G83" s="573"/>
      <c r="H83" s="573"/>
      <c r="I83" s="573"/>
      <c r="J83" s="573"/>
      <c r="K83" s="573"/>
      <c r="L83" s="573"/>
      <c r="M83" s="574"/>
      <c r="N83" s="577"/>
      <c r="O83" s="576"/>
      <c r="P83" s="206"/>
      <c r="Q83" s="158"/>
      <c r="R83" s="204"/>
      <c r="S83" s="204"/>
      <c r="T83" s="204"/>
      <c r="U83" s="204"/>
      <c r="V83" s="204"/>
      <c r="W83" s="158"/>
      <c r="X83" s="158"/>
      <c r="Y83" s="158"/>
      <c r="Z83" s="571"/>
      <c r="AA83" s="571"/>
      <c r="AB83" s="571"/>
      <c r="AC83" s="571"/>
      <c r="AD83" s="571"/>
      <c r="AE83" s="571"/>
      <c r="AF83" s="571"/>
      <c r="AG83" s="571"/>
      <c r="AH83" s="571"/>
      <c r="AI83" s="571"/>
      <c r="AJ83" s="571"/>
      <c r="AK83" s="578"/>
    </row>
  </sheetData>
  <sheetProtection algorithmName="SHA-512" hashValue="B3EbNRMNPEIxJPyNzX7j95o3eV5akHBzAP+A0Ym58v0RVlOZZbGI7VtYQZNvkGSJ4CCV+bCRN6NXpP5Qvtm8oQ==" saltValue="ZfwagtX4bK8lOi9KoFNZqw==" spinCount="100000"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formula1>L30</formula1>
    </dataValidation>
    <dataValidation type="whole" operator="greaterThanOrEqual" allowBlank="1" showInputMessage="1" showErrorMessage="1" sqref="N43:O49 R52:T54 N57:O69 R75:T76 N52:O54 R57:T69 R43:T49 R30:T40 N30:O40 N75:O76 H30:K40 H43:K49 H52:K54 H57:K69 H75:K76">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formula1>L30</formula1>
    </dataValidation>
    <dataValidation type="whole" operator="lessThanOrEqual" allowBlank="1" showInputMessage="1" showErrorMessage="1" sqref="X30:X40 X43:X49 X52:X54 X57:X69 X75:X76">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OtherIND!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G16"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76" location="EBT!F12" display="Employee Benefit Trust / Employee Welfare Trust under SEBI (Share Based Employee Benefits and Sweat Equity) Regulations, 2021"/>
    <hyperlink ref="F68" location="'Bodies Corporate'!F12" display="Bodies Corporate"/>
    <hyperlink ref="F67" location="'Foreign Companies'!F12" display="Foreign Companies"/>
    <hyperlink ref="F66" location="'Foreign Nationals'!F12" display="Foreign Nationals"/>
    <hyperlink ref="F65" location="'Non Resident Indians (NRIs)'!A1" display="Non Resident Indians (NRIs)"/>
    <hyperlink ref="F62" location="'Investor Education'!F12" display="Investor Education and Protection Fund (IEPF)"/>
    <hyperlink ref="F59" location="'Key Managerial Personnel'!F12" display="Key Managerial Personnel"/>
    <hyperlink ref="F69" location="Other_NonInsti!F12" display="Any Other (specify)"/>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BA23"/>
  <sheetViews>
    <sheetView showGridLines="0" zoomScale="90" zoomScaleNormal="90" workbookViewId="0">
      <pane xSplit="6" ySplit="12" topLeftCell="G15" activePane="bottomRight" state="frozen"/>
      <selection activeCell="D1" sqref="D1"/>
      <selection pane="topRight" activeCell="G1" sqref="G1"/>
      <selection pane="bottomLeft" activeCell="D13" sqref="D13"/>
      <selection pane="bottomRight" activeCell="G24" sqref="G24"/>
    </sheetView>
  </sheetViews>
  <sheetFormatPr defaultColWidth="0" defaultRowHeight="15"/>
  <cols>
    <col min="1" max="1" width="2.42578125" hidden="1" customWidth="1"/>
    <col min="2" max="2" width="2.140625" hidden="1" customWidth="1"/>
    <col min="3" max="3" width="2"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17.85546875" customWidth="1"/>
    <col min="25" max="30" width="17.85546875" hidden="1" customWidth="1"/>
    <col min="31" max="32" width="20.7109375" hidden="1" customWidth="1"/>
    <col min="33" max="35" width="20.7109375" customWidth="1"/>
    <col min="36" max="36" width="4.7109375" customWidth="1"/>
    <col min="37" max="16384" width="4.85546875" hidden="1"/>
  </cols>
  <sheetData>
    <row r="1" spans="5:53" hidden="1">
      <c r="I1">
        <v>7</v>
      </c>
    </row>
    <row r="2" spans="5:53" ht="18.7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90" t="s">
        <v>111</v>
      </c>
      <c r="F9" s="590" t="s">
        <v>114</v>
      </c>
      <c r="G9" s="590" t="s">
        <v>1</v>
      </c>
      <c r="H9" s="590" t="s">
        <v>3</v>
      </c>
      <c r="I9" s="590" t="s">
        <v>4</v>
      </c>
      <c r="J9" s="590" t="s">
        <v>5</v>
      </c>
      <c r="K9" s="590" t="s">
        <v>6</v>
      </c>
      <c r="L9" s="590" t="s">
        <v>7</v>
      </c>
      <c r="M9" s="545" t="s">
        <v>8</v>
      </c>
      <c r="N9" s="592"/>
      <c r="O9" s="592"/>
      <c r="P9" s="546"/>
      <c r="Q9" s="590" t="s">
        <v>788</v>
      </c>
      <c r="R9" s="590" t="s">
        <v>811</v>
      </c>
      <c r="S9" s="538" t="s">
        <v>900</v>
      </c>
      <c r="T9" s="559" t="s">
        <v>807</v>
      </c>
      <c r="U9" s="538" t="s">
        <v>805</v>
      </c>
      <c r="V9" s="590" t="s">
        <v>783</v>
      </c>
      <c r="W9" s="568" t="s">
        <v>784</v>
      </c>
      <c r="X9" s="569"/>
      <c r="Y9" s="568" t="s">
        <v>785</v>
      </c>
      <c r="Z9" s="569"/>
      <c r="AA9" s="568" t="s">
        <v>809</v>
      </c>
      <c r="AB9" s="569"/>
      <c r="AC9" s="568" t="s">
        <v>786</v>
      </c>
      <c r="AD9" s="569"/>
      <c r="AE9" s="568" t="s">
        <v>812</v>
      </c>
      <c r="AF9" s="569"/>
      <c r="AG9" s="590" t="s">
        <v>787</v>
      </c>
      <c r="AH9" s="542" t="s">
        <v>404</v>
      </c>
      <c r="AI9" s="590" t="s">
        <v>421</v>
      </c>
    </row>
    <row r="10" spans="5:53" ht="31.5" customHeight="1">
      <c r="E10" s="591"/>
      <c r="F10" s="585"/>
      <c r="G10" s="591"/>
      <c r="H10" s="591"/>
      <c r="I10" s="591"/>
      <c r="J10" s="591"/>
      <c r="K10" s="591"/>
      <c r="L10" s="591"/>
      <c r="M10" s="545" t="s">
        <v>113</v>
      </c>
      <c r="N10" s="554"/>
      <c r="O10" s="555"/>
      <c r="P10" s="590" t="s">
        <v>13</v>
      </c>
      <c r="Q10" s="591"/>
      <c r="R10" s="591"/>
      <c r="S10" s="539"/>
      <c r="T10" s="559"/>
      <c r="U10" s="539"/>
      <c r="V10" s="591"/>
      <c r="W10" s="543"/>
      <c r="X10" s="544"/>
      <c r="Y10" s="543"/>
      <c r="Z10" s="544"/>
      <c r="AA10" s="543"/>
      <c r="AB10" s="544"/>
      <c r="AC10" s="543"/>
      <c r="AD10" s="544"/>
      <c r="AE10" s="543"/>
      <c r="AF10" s="544"/>
      <c r="AG10" s="591"/>
      <c r="AH10" s="542"/>
      <c r="AI10" s="591"/>
    </row>
    <row r="11" spans="5:53" ht="78.75" customHeight="1">
      <c r="E11" s="541"/>
      <c r="F11" s="586"/>
      <c r="G11" s="541"/>
      <c r="H11" s="541"/>
      <c r="I11" s="541"/>
      <c r="J11" s="541"/>
      <c r="K11" s="541"/>
      <c r="L11" s="541"/>
      <c r="M11" s="24" t="s">
        <v>117</v>
      </c>
      <c r="N11" s="24" t="s">
        <v>789</v>
      </c>
      <c r="O11" s="24" t="s">
        <v>16</v>
      </c>
      <c r="P11" s="541"/>
      <c r="Q11" s="541"/>
      <c r="R11" s="541"/>
      <c r="S11" s="540"/>
      <c r="T11" s="559"/>
      <c r="U11" s="540"/>
      <c r="V11" s="541"/>
      <c r="W11" s="50" t="s">
        <v>17</v>
      </c>
      <c r="X11" s="50" t="s">
        <v>18</v>
      </c>
      <c r="Y11" s="102" t="s">
        <v>17</v>
      </c>
      <c r="Z11" s="50" t="s">
        <v>18</v>
      </c>
      <c r="AA11" s="102" t="s">
        <v>17</v>
      </c>
      <c r="AB11" s="50" t="s">
        <v>18</v>
      </c>
      <c r="AC11" s="102" t="s">
        <v>17</v>
      </c>
      <c r="AD11" s="50" t="s">
        <v>18</v>
      </c>
      <c r="AE11" s="102" t="s">
        <v>17</v>
      </c>
      <c r="AF11" s="50" t="s">
        <v>18</v>
      </c>
      <c r="AG11" s="541"/>
      <c r="AH11" s="542"/>
      <c r="AI11" s="541"/>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IF(COUNT(K13:$K$15007)=0,"",SUM(AK1:AK65539))</f>
        <v>7</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73" t="s">
        <v>921</v>
      </c>
      <c r="G15" s="474"/>
      <c r="H15" s="34">
        <v>5436336</v>
      </c>
      <c r="I15" s="34"/>
      <c r="J15" s="34"/>
      <c r="K15" s="262">
        <f t="shared" ref="K15:K21" si="0">+IFERROR(IF(COUNT(H15:J15),ROUND(SUM(H15:J15),0),""),"")</f>
        <v>5436336</v>
      </c>
      <c r="L15" s="38">
        <f>+IFERROR(IF(COUNT(K15),ROUND(K15/'Shareholding Pattern'!$L$78*100,2),""),0)</f>
        <v>24.23</v>
      </c>
      <c r="M15" s="131">
        <f t="shared" ref="M15:M21" si="1">IF(H15="","",H15)</f>
        <v>5436336</v>
      </c>
      <c r="N15" s="131"/>
      <c r="O15" s="472">
        <f t="shared" ref="O15:O21" si="2">+IFERROR(IF(COUNT(M15:N15),ROUND(SUM(M15,N15),2),""),"")</f>
        <v>5436336</v>
      </c>
      <c r="P15" s="38">
        <f>+IFERROR(IF(COUNT(O15),ROUND(O15/('Shareholding Pattern'!$P$79)*100,2),""),0)</f>
        <v>24.23</v>
      </c>
      <c r="Q15" s="34"/>
      <c r="R15" s="34"/>
      <c r="S15" s="34"/>
      <c r="T15" s="262" t="str">
        <f t="shared" ref="T15:T21" si="3">+IFERROR(IF(COUNT(Q15:S15),ROUND(SUM(Q15:S15),0),""),"")</f>
        <v/>
      </c>
      <c r="U15" s="262">
        <f t="shared" ref="U15:U21" si="4">+IFERROR(IF(COUNT(K15,T15),ROUND(SUM(K15,T15),0),""),"")</f>
        <v>5436336</v>
      </c>
      <c r="V15" s="38">
        <f>+IFERROR(IF(COUNT(K15,T15),ROUND(SUM(T15,K15)/SUM('Shareholding Pattern'!$L$78,'Shareholding Pattern'!$U$78)*100,2),""),0)</f>
        <v>24.23</v>
      </c>
      <c r="W15" s="34">
        <v>5436336</v>
      </c>
      <c r="X15" s="472">
        <f t="shared" ref="X15:X21" si="5">+IFERROR(IF(COUNT(W15),ROUND(SUM(W15)/SUM(K15)*100,2),""),0)</f>
        <v>100</v>
      </c>
      <c r="Y15" s="34"/>
      <c r="Z15" s="472" t="str">
        <f t="shared" ref="Z15:Z21" si="6">+IFERROR(IF(COUNT(Y15),ROUND(SUM(Y15)/SUM(K15)*100,2),""),0)</f>
        <v/>
      </c>
      <c r="AA15" s="34"/>
      <c r="AB15" s="472" t="str">
        <f t="shared" ref="AB15:AB21" si="7">+IFERROR(IF(COUNT(AA15),ROUND(SUM(AA15)/SUM(K15)*100,2),""),0)</f>
        <v/>
      </c>
      <c r="AC15" s="34"/>
      <c r="AD15" s="472" t="str">
        <f t="shared" ref="AD15:AD21" si="8">+IFERROR(IF(COUNT(AC15),ROUND(SUM(AC15)/SUM(K15)*100,2),""),0)</f>
        <v/>
      </c>
      <c r="AE15" s="262" t="str">
        <f t="shared" ref="AE15:AE21" si="9">+IFERROR(IF(COUNT(Y15,AA15,AC15),ROUND(SUM(Y15,AA15,AC15),0),""),"")</f>
        <v/>
      </c>
      <c r="AF15" s="472" t="str">
        <f t="shared" ref="AF15:AF21" si="10">+IFERROR(IF(COUNT(AE15),ROUND(SUM(AE15)/SUM(K15)*100,2),""),0)</f>
        <v/>
      </c>
      <c r="AG15" s="34">
        <v>5436336</v>
      </c>
      <c r="AH15" s="176"/>
      <c r="AI15" s="194" t="s">
        <v>423</v>
      </c>
      <c r="AJ15" s="9"/>
      <c r="AK15" s="9">
        <f t="shared" ref="AK15:AK21" si="11">IF(SUM(K15)&gt;0,1,0)</f>
        <v>1</v>
      </c>
    </row>
    <row r="16" spans="5:53" ht="24.75" customHeight="1">
      <c r="E16" s="48">
        <v>2</v>
      </c>
      <c r="F16" s="473" t="s">
        <v>922</v>
      </c>
      <c r="G16" s="474"/>
      <c r="H16" s="34">
        <v>3848600</v>
      </c>
      <c r="I16" s="34"/>
      <c r="J16" s="34"/>
      <c r="K16" s="262">
        <f t="shared" si="0"/>
        <v>3848600</v>
      </c>
      <c r="L16" s="38">
        <f>+IFERROR(IF(COUNT(K16),ROUND(K16/'Shareholding Pattern'!$L$78*100,2),""),0)</f>
        <v>17.149999999999999</v>
      </c>
      <c r="M16" s="131">
        <f t="shared" si="1"/>
        <v>3848600</v>
      </c>
      <c r="N16" s="131"/>
      <c r="O16" s="472">
        <f t="shared" si="2"/>
        <v>3848600</v>
      </c>
      <c r="P16" s="38">
        <f>+IFERROR(IF(COUNT(O16),ROUND(O16/('Shareholding Pattern'!$P$79)*100,2),""),0)</f>
        <v>17.149999999999999</v>
      </c>
      <c r="Q16" s="34"/>
      <c r="R16" s="34"/>
      <c r="S16" s="34"/>
      <c r="T16" s="262" t="str">
        <f t="shared" si="3"/>
        <v/>
      </c>
      <c r="U16" s="262">
        <f t="shared" si="4"/>
        <v>3848600</v>
      </c>
      <c r="V16" s="38">
        <f>+IFERROR(IF(COUNT(K16,T16),ROUND(SUM(T16,K16)/SUM('Shareholding Pattern'!$L$78,'Shareholding Pattern'!$U$78)*100,2),""),0)</f>
        <v>17.149999999999999</v>
      </c>
      <c r="W16" s="34">
        <v>3848600</v>
      </c>
      <c r="X16" s="472">
        <f t="shared" si="5"/>
        <v>100</v>
      </c>
      <c r="Y16" s="34"/>
      <c r="Z16" s="472" t="str">
        <f t="shared" si="6"/>
        <v/>
      </c>
      <c r="AA16" s="34"/>
      <c r="AB16" s="472" t="str">
        <f t="shared" si="7"/>
        <v/>
      </c>
      <c r="AC16" s="34"/>
      <c r="AD16" s="472" t="str">
        <f t="shared" si="8"/>
        <v/>
      </c>
      <c r="AE16" s="262" t="str">
        <f t="shared" si="9"/>
        <v/>
      </c>
      <c r="AF16" s="472" t="str">
        <f t="shared" si="10"/>
        <v/>
      </c>
      <c r="AG16" s="34">
        <v>3848600</v>
      </c>
      <c r="AH16" s="176"/>
      <c r="AI16" s="194" t="s">
        <v>423</v>
      </c>
      <c r="AJ16" s="9"/>
      <c r="AK16" s="9">
        <f t="shared" si="11"/>
        <v>1</v>
      </c>
    </row>
    <row r="17" spans="5:37" ht="24.75" customHeight="1">
      <c r="E17" s="48">
        <v>3</v>
      </c>
      <c r="F17" s="473" t="s">
        <v>923</v>
      </c>
      <c r="G17" s="474"/>
      <c r="H17" s="34">
        <v>3780064</v>
      </c>
      <c r="I17" s="34"/>
      <c r="J17" s="34"/>
      <c r="K17" s="262">
        <f t="shared" si="0"/>
        <v>3780064</v>
      </c>
      <c r="L17" s="38">
        <f>+IFERROR(IF(COUNT(K17),ROUND(K17/'Shareholding Pattern'!$L$78*100,2),""),0)</f>
        <v>16.850000000000001</v>
      </c>
      <c r="M17" s="131">
        <f t="shared" si="1"/>
        <v>3780064</v>
      </c>
      <c r="N17" s="131"/>
      <c r="O17" s="472">
        <f t="shared" si="2"/>
        <v>3780064</v>
      </c>
      <c r="P17" s="38">
        <f>+IFERROR(IF(COUNT(O17),ROUND(O17/('Shareholding Pattern'!$P$79)*100,2),""),0)</f>
        <v>16.850000000000001</v>
      </c>
      <c r="Q17" s="34"/>
      <c r="R17" s="34"/>
      <c r="S17" s="34"/>
      <c r="T17" s="262" t="str">
        <f t="shared" si="3"/>
        <v/>
      </c>
      <c r="U17" s="262">
        <f t="shared" si="4"/>
        <v>3780064</v>
      </c>
      <c r="V17" s="38">
        <f>+IFERROR(IF(COUNT(K17,T17),ROUND(SUM(T17,K17)/SUM('Shareholding Pattern'!$L$78,'Shareholding Pattern'!$U$78)*100,2),""),0)</f>
        <v>16.850000000000001</v>
      </c>
      <c r="W17" s="34">
        <v>3780064</v>
      </c>
      <c r="X17" s="472">
        <f t="shared" si="5"/>
        <v>100</v>
      </c>
      <c r="Y17" s="34"/>
      <c r="Z17" s="472" t="str">
        <f t="shared" si="6"/>
        <v/>
      </c>
      <c r="AA17" s="34"/>
      <c r="AB17" s="472" t="str">
        <f t="shared" si="7"/>
        <v/>
      </c>
      <c r="AC17" s="34"/>
      <c r="AD17" s="472" t="str">
        <f t="shared" si="8"/>
        <v/>
      </c>
      <c r="AE17" s="262" t="str">
        <f t="shared" si="9"/>
        <v/>
      </c>
      <c r="AF17" s="472" t="str">
        <f t="shared" si="10"/>
        <v/>
      </c>
      <c r="AG17" s="34">
        <v>3780064</v>
      </c>
      <c r="AH17" s="176"/>
      <c r="AI17" s="194" t="s">
        <v>423</v>
      </c>
      <c r="AJ17" s="9"/>
      <c r="AK17" s="9">
        <f t="shared" si="11"/>
        <v>1</v>
      </c>
    </row>
    <row r="18" spans="5:37" ht="24.75" customHeight="1">
      <c r="E18" s="48">
        <v>4</v>
      </c>
      <c r="F18" s="473" t="s">
        <v>924</v>
      </c>
      <c r="G18" s="474"/>
      <c r="H18" s="34">
        <v>876132</v>
      </c>
      <c r="I18" s="34"/>
      <c r="J18" s="34"/>
      <c r="K18" s="262">
        <f t="shared" si="0"/>
        <v>876132</v>
      </c>
      <c r="L18" s="38">
        <f>+IFERROR(IF(COUNT(K18),ROUND(K18/'Shareholding Pattern'!$L$78*100,2),""),0)</f>
        <v>3.9</v>
      </c>
      <c r="M18" s="131">
        <f t="shared" si="1"/>
        <v>876132</v>
      </c>
      <c r="N18" s="131"/>
      <c r="O18" s="472">
        <f t="shared" si="2"/>
        <v>876132</v>
      </c>
      <c r="P18" s="38">
        <f>+IFERROR(IF(COUNT(O18),ROUND(O18/('Shareholding Pattern'!$P$79)*100,2),""),0)</f>
        <v>3.9</v>
      </c>
      <c r="Q18" s="34"/>
      <c r="R18" s="34"/>
      <c r="S18" s="34"/>
      <c r="T18" s="262" t="str">
        <f t="shared" si="3"/>
        <v/>
      </c>
      <c r="U18" s="262">
        <f t="shared" si="4"/>
        <v>876132</v>
      </c>
      <c r="V18" s="38">
        <f>+IFERROR(IF(COUNT(K18,T18),ROUND(SUM(T18,K18)/SUM('Shareholding Pattern'!$L$78,'Shareholding Pattern'!$U$78)*100,2),""),0)</f>
        <v>3.9</v>
      </c>
      <c r="W18" s="34">
        <v>876132</v>
      </c>
      <c r="X18" s="472">
        <f t="shared" si="5"/>
        <v>100</v>
      </c>
      <c r="Y18" s="34"/>
      <c r="Z18" s="472" t="str">
        <f t="shared" si="6"/>
        <v/>
      </c>
      <c r="AA18" s="34"/>
      <c r="AB18" s="472" t="str">
        <f t="shared" si="7"/>
        <v/>
      </c>
      <c r="AC18" s="34"/>
      <c r="AD18" s="472" t="str">
        <f t="shared" si="8"/>
        <v/>
      </c>
      <c r="AE18" s="262" t="str">
        <f t="shared" si="9"/>
        <v/>
      </c>
      <c r="AF18" s="472" t="str">
        <f t="shared" si="10"/>
        <v/>
      </c>
      <c r="AG18" s="34">
        <v>876132</v>
      </c>
      <c r="AH18" s="176"/>
      <c r="AI18" s="194" t="s">
        <v>424</v>
      </c>
      <c r="AJ18" s="9"/>
      <c r="AK18" s="9">
        <f t="shared" si="11"/>
        <v>1</v>
      </c>
    </row>
    <row r="19" spans="5:37" ht="24.75" customHeight="1">
      <c r="E19" s="48">
        <v>5</v>
      </c>
      <c r="F19" s="473" t="s">
        <v>925</v>
      </c>
      <c r="G19" s="474"/>
      <c r="H19" s="34">
        <v>586200</v>
      </c>
      <c r="I19" s="34"/>
      <c r="J19" s="34"/>
      <c r="K19" s="262">
        <f t="shared" si="0"/>
        <v>586200</v>
      </c>
      <c r="L19" s="38">
        <f>+IFERROR(IF(COUNT(K19),ROUND(K19/'Shareholding Pattern'!$L$78*100,2),""),0)</f>
        <v>2.61</v>
      </c>
      <c r="M19" s="131">
        <f t="shared" si="1"/>
        <v>586200</v>
      </c>
      <c r="N19" s="131"/>
      <c r="O19" s="472">
        <f t="shared" si="2"/>
        <v>586200</v>
      </c>
      <c r="P19" s="38">
        <f>+IFERROR(IF(COUNT(O19),ROUND(O19/('Shareholding Pattern'!$P$79)*100,2),""),0)</f>
        <v>2.61</v>
      </c>
      <c r="Q19" s="34"/>
      <c r="R19" s="34"/>
      <c r="S19" s="34"/>
      <c r="T19" s="262" t="str">
        <f t="shared" si="3"/>
        <v/>
      </c>
      <c r="U19" s="262">
        <f t="shared" si="4"/>
        <v>586200</v>
      </c>
      <c r="V19" s="38">
        <f>+IFERROR(IF(COUNT(K19,T19),ROUND(SUM(T19,K19)/SUM('Shareholding Pattern'!$L$78,'Shareholding Pattern'!$U$78)*100,2),""),0)</f>
        <v>2.61</v>
      </c>
      <c r="W19" s="34">
        <v>586200</v>
      </c>
      <c r="X19" s="472">
        <f t="shared" si="5"/>
        <v>100</v>
      </c>
      <c r="Y19" s="34"/>
      <c r="Z19" s="472" t="str">
        <f t="shared" si="6"/>
        <v/>
      </c>
      <c r="AA19" s="34"/>
      <c r="AB19" s="472" t="str">
        <f t="shared" si="7"/>
        <v/>
      </c>
      <c r="AC19" s="34"/>
      <c r="AD19" s="472" t="str">
        <f t="shared" si="8"/>
        <v/>
      </c>
      <c r="AE19" s="262" t="str">
        <f t="shared" si="9"/>
        <v/>
      </c>
      <c r="AF19" s="472" t="str">
        <f t="shared" si="10"/>
        <v/>
      </c>
      <c r="AG19" s="34">
        <v>586200</v>
      </c>
      <c r="AH19" s="176"/>
      <c r="AI19" s="194" t="s">
        <v>424</v>
      </c>
      <c r="AJ19" s="9"/>
      <c r="AK19" s="9">
        <f t="shared" si="11"/>
        <v>1</v>
      </c>
    </row>
    <row r="20" spans="5:37" ht="24.75" customHeight="1">
      <c r="E20" s="48">
        <v>6</v>
      </c>
      <c r="F20" s="473" t="s">
        <v>926</v>
      </c>
      <c r="G20" s="474"/>
      <c r="H20" s="34">
        <v>269000</v>
      </c>
      <c r="I20" s="34"/>
      <c r="J20" s="34"/>
      <c r="K20" s="262">
        <f t="shared" si="0"/>
        <v>269000</v>
      </c>
      <c r="L20" s="38">
        <f>+IFERROR(IF(COUNT(K20),ROUND(K20/'Shareholding Pattern'!$L$78*100,2),""),0)</f>
        <v>1.2</v>
      </c>
      <c r="M20" s="131">
        <f t="shared" si="1"/>
        <v>269000</v>
      </c>
      <c r="N20" s="131"/>
      <c r="O20" s="472">
        <f t="shared" si="2"/>
        <v>269000</v>
      </c>
      <c r="P20" s="38">
        <f>+IFERROR(IF(COUNT(O20),ROUND(O20/('Shareholding Pattern'!$P$79)*100,2),""),0)</f>
        <v>1.2</v>
      </c>
      <c r="Q20" s="34"/>
      <c r="R20" s="34"/>
      <c r="S20" s="34"/>
      <c r="T20" s="262" t="str">
        <f t="shared" si="3"/>
        <v/>
      </c>
      <c r="U20" s="262">
        <f t="shared" si="4"/>
        <v>269000</v>
      </c>
      <c r="V20" s="38">
        <f>+IFERROR(IF(COUNT(K20,T20),ROUND(SUM(T20,K20)/SUM('Shareholding Pattern'!$L$78,'Shareholding Pattern'!$U$78)*100,2),""),0)</f>
        <v>1.2</v>
      </c>
      <c r="W20" s="34">
        <v>269000</v>
      </c>
      <c r="X20" s="472">
        <f t="shared" si="5"/>
        <v>100</v>
      </c>
      <c r="Y20" s="34"/>
      <c r="Z20" s="472" t="str">
        <f t="shared" si="6"/>
        <v/>
      </c>
      <c r="AA20" s="34"/>
      <c r="AB20" s="472" t="str">
        <f t="shared" si="7"/>
        <v/>
      </c>
      <c r="AC20" s="34"/>
      <c r="AD20" s="472" t="str">
        <f t="shared" si="8"/>
        <v/>
      </c>
      <c r="AE20" s="262" t="str">
        <f t="shared" si="9"/>
        <v/>
      </c>
      <c r="AF20" s="472" t="str">
        <f t="shared" si="10"/>
        <v/>
      </c>
      <c r="AG20" s="34">
        <v>269000</v>
      </c>
      <c r="AH20" s="176"/>
      <c r="AI20" s="194" t="s">
        <v>424</v>
      </c>
      <c r="AJ20" s="9"/>
      <c r="AK20" s="9">
        <f t="shared" si="11"/>
        <v>1</v>
      </c>
    </row>
    <row r="21" spans="5:37" ht="24.75" customHeight="1">
      <c r="E21" s="48">
        <v>7</v>
      </c>
      <c r="F21" s="473" t="s">
        <v>926</v>
      </c>
      <c r="G21" s="474"/>
      <c r="H21" s="34">
        <v>113028</v>
      </c>
      <c r="I21" s="34"/>
      <c r="J21" s="34"/>
      <c r="K21" s="262">
        <f t="shared" si="0"/>
        <v>113028</v>
      </c>
      <c r="L21" s="38">
        <f>+IFERROR(IF(COUNT(K21),ROUND(K21/'Shareholding Pattern'!$L$78*100,2),""),0)</f>
        <v>0.5</v>
      </c>
      <c r="M21" s="131">
        <f t="shared" si="1"/>
        <v>113028</v>
      </c>
      <c r="N21" s="131"/>
      <c r="O21" s="472">
        <f t="shared" si="2"/>
        <v>113028</v>
      </c>
      <c r="P21" s="38">
        <f>+IFERROR(IF(COUNT(O21),ROUND(O21/('Shareholding Pattern'!$P$79)*100,2),""),0)</f>
        <v>0.5</v>
      </c>
      <c r="Q21" s="34"/>
      <c r="R21" s="34"/>
      <c r="S21" s="34"/>
      <c r="T21" s="262" t="str">
        <f t="shared" si="3"/>
        <v/>
      </c>
      <c r="U21" s="262">
        <f t="shared" si="4"/>
        <v>113028</v>
      </c>
      <c r="V21" s="38">
        <f>+IFERROR(IF(COUNT(K21,T21),ROUND(SUM(T21,K21)/SUM('Shareholding Pattern'!$L$78,'Shareholding Pattern'!$U$78)*100,2),""),0)</f>
        <v>0.5</v>
      </c>
      <c r="W21" s="34">
        <v>113028</v>
      </c>
      <c r="X21" s="472">
        <f t="shared" si="5"/>
        <v>100</v>
      </c>
      <c r="Y21" s="34"/>
      <c r="Z21" s="472" t="str">
        <f t="shared" si="6"/>
        <v/>
      </c>
      <c r="AA21" s="34"/>
      <c r="AB21" s="472" t="str">
        <f t="shared" si="7"/>
        <v/>
      </c>
      <c r="AC21" s="34"/>
      <c r="AD21" s="472" t="str">
        <f t="shared" si="8"/>
        <v/>
      </c>
      <c r="AE21" s="262" t="str">
        <f t="shared" si="9"/>
        <v/>
      </c>
      <c r="AF21" s="472" t="str">
        <f t="shared" si="10"/>
        <v/>
      </c>
      <c r="AG21" s="34">
        <v>113028</v>
      </c>
      <c r="AH21" s="176"/>
      <c r="AI21" s="194" t="s">
        <v>424</v>
      </c>
      <c r="AJ21" s="9"/>
      <c r="AK21" s="9">
        <f t="shared" si="11"/>
        <v>1</v>
      </c>
    </row>
    <row r="22" spans="5:37" ht="16.5" hidden="1" customHeight="1">
      <c r="E22" s="1"/>
      <c r="F22" s="128"/>
      <c r="G22" s="128"/>
      <c r="H22" s="128"/>
      <c r="I22" s="128"/>
      <c r="J22" s="128"/>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9"/>
    </row>
    <row r="23" spans="5:37" ht="20.100000000000001" customHeight="1">
      <c r="E23" s="88"/>
      <c r="F23" s="46" t="s">
        <v>367</v>
      </c>
      <c r="G23" s="46" t="s">
        <v>16</v>
      </c>
      <c r="H23" s="47">
        <f>+IFERROR(IF(COUNT(H14:H22),ROUND(SUM(H14:H22),0),""),"")</f>
        <v>14909360</v>
      </c>
      <c r="I23" s="47" t="str">
        <f>+IFERROR(IF(COUNT(I14:I22),ROUND(SUM(I14:I22),0),""),"")</f>
        <v/>
      </c>
      <c r="J23" s="47" t="str">
        <f>+IFERROR(IF(COUNT(J14:J22),ROUND(SUM(J14:J22),0),""),"")</f>
        <v/>
      </c>
      <c r="K23" s="47">
        <f>+IFERROR(IF(COUNT(K14:K22),ROUND(SUM(K14:K22),0),""),"")</f>
        <v>14909360</v>
      </c>
      <c r="L23" s="141">
        <f>+IFERROR(IF(COUNT(K23),ROUND(K23/'Shareholding Pattern'!$L$78*100,2),""),0)</f>
        <v>66.44</v>
      </c>
      <c r="M23" s="121">
        <f>+IFERROR(IF(COUNT(M14:M22),ROUND(SUM(M14:M22),0),""),"")</f>
        <v>14909360</v>
      </c>
      <c r="N23" s="121" t="str">
        <f>+IFERROR(IF(COUNT(N14:N22),ROUND(SUM(N14:N22),0),""),"")</f>
        <v/>
      </c>
      <c r="O23" s="121">
        <f>+IFERROR(IF(COUNT(O14:O22),ROUND(SUM(O14:O22),0),""),"")</f>
        <v>14909360</v>
      </c>
      <c r="P23" s="141">
        <f>+IFERROR(IF(COUNT(O23),ROUND(O23/('Shareholding Pattern'!$P$79)*100,2),""),0)</f>
        <v>66.44</v>
      </c>
      <c r="Q23" s="47" t="str">
        <f>+IFERROR(IF(COUNT(Q14:Q22),ROUND(SUM(Q14:Q22),0),""),"")</f>
        <v/>
      </c>
      <c r="R23" s="47" t="str">
        <f>+IFERROR(IF(COUNT(R14:R22),ROUND(SUM(R14:R22),0),""),"")</f>
        <v/>
      </c>
      <c r="S23" s="47" t="str">
        <f>+IFERROR(IF(COUNT(S14:S22),ROUND(SUM(S14:S22),0),""),"")</f>
        <v/>
      </c>
      <c r="T23" s="47" t="str">
        <f>+IFERROR(IF(COUNT(T14:T22),ROUND(SUM(T14:T22),0),""),"")</f>
        <v/>
      </c>
      <c r="U23" s="47">
        <f>+IFERROR(IF(COUNT(U14:U22),ROUND(SUM(U14:U22),0),""),"")</f>
        <v>14909360</v>
      </c>
      <c r="V23" s="141">
        <f>+IFERROR(IF(COUNT(K23,T23),ROUND(SUM(T23,K23)/SUM('Shareholding Pattern'!$L$78,'Shareholding Pattern'!$U$78)*100,2),""),0)</f>
        <v>66.44</v>
      </c>
      <c r="W23" s="47">
        <f>+IFERROR(IF(COUNT(W14:W22),ROUND(SUM(W14:W22),0),""),"")</f>
        <v>14909360</v>
      </c>
      <c r="X23" s="141">
        <f>+IFERROR(IF(COUNT(W23),ROUND(SUM(W23)/SUM(K23)*100,2),""),0)</f>
        <v>100</v>
      </c>
      <c r="Y23" s="47" t="str">
        <f>+IFERROR(IF(COUNT(Y14:Y22),ROUND(SUM(Y14:Y22),0),""),"")</f>
        <v/>
      </c>
      <c r="Z23" s="141" t="str">
        <f>+IFERROR(IF(COUNT(Y23),ROUND(SUM(Y23)/SUM(K23)*100,2),""),0)</f>
        <v/>
      </c>
      <c r="AA23" s="47" t="str">
        <f>+IFERROR(IF(COUNT(AA14:AA22),ROUND(SUM(AA14:AA22),0),""),"")</f>
        <v/>
      </c>
      <c r="AB23" s="141" t="str">
        <f>+IFERROR(IF(COUNT(AA23),ROUND(SUM(AA23)/SUM(K23)*100,2),""),0)</f>
        <v/>
      </c>
      <c r="AC23" s="47" t="str">
        <f>+IFERROR(IF(COUNT(AC14:AC22),ROUND(SUM(AC14:AC22),0),""),"")</f>
        <v/>
      </c>
      <c r="AD23" s="141" t="str">
        <f>+IFERROR(IF(COUNT(AC23),ROUND(SUM(AC23)/SUM(K23)*100,2),""),0)</f>
        <v/>
      </c>
      <c r="AE23" s="47" t="str">
        <f>+IFERROR(IF(COUNT(AE14:AE22),ROUND(SUM(AE14:AE22),0),""),"")</f>
        <v/>
      </c>
      <c r="AF23" s="141" t="str">
        <f>+IFERROR(IF(COUNT(AE23),ROUND(SUM(AE23)/SUM(K23)*100,2),""),0)</f>
        <v/>
      </c>
      <c r="AG23" s="47">
        <f>+IFERROR(IF(COUNT(AG14:AG22),ROUND(SUM(AG14:AG22),0),""),"")</f>
        <v>14909360</v>
      </c>
    </row>
  </sheetData>
  <sheetProtection algorithmName="SHA-512" hashValue="gsS6iExnk+RluIOetHErE14SeuqdC92DrGJbK5NdgnVB2ti5c966LY+QzDHZVOIQrYs0QTK/i2KUoXLbMIL2uA==" saltValue="n+PPWvjxECXbP+Mc/79xSg==" spinCount="100000"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21">
      <formula1>K13</formula1>
    </dataValidation>
    <dataValidation type="whole" operator="greaterThanOrEqual" allowBlank="1" showInputMessage="1" showErrorMessage="1" sqref="Q13:S13 H13:J13 M13:N13 Q15:S21 H15:J21 M15:N21">
      <formula1>0</formula1>
    </dataValidation>
    <dataValidation type="textLength" operator="equal" allowBlank="1" showInputMessage="1" showErrorMessage="1" prompt="[A-Z][A-Z][A-Z][A-Z][A-Z][0-9][0-9][0-9][0-9][A-Z]_x000a__x000a_In absence of PAN write : ZZZZZ9999Z" sqref="G13 G15:G21">
      <formula1>10</formula1>
    </dataValidation>
    <dataValidation type="list" allowBlank="1" showInputMessage="1" showErrorMessage="1" sqref="AI13 AI15:AI21">
      <formula1>$AZ$2:$BA$2</formula1>
    </dataValidation>
    <dataValidation type="whole" operator="lessThanOrEqual" allowBlank="1" showInputMessage="1" showErrorMessage="1" sqref="W13 W15:W21">
      <formula1>K13</formula1>
    </dataValidation>
    <dataValidation type="whole" operator="lessThanOrEqual" allowBlank="1" showInputMessage="1" showErrorMessage="1" sqref="Y13 Y15:Y21">
      <formula1>K13</formula1>
    </dataValidation>
    <dataValidation type="whole" operator="lessThanOrEqual" allowBlank="1" showInputMessage="1" showErrorMessage="1" sqref="AA13 AA15:AA21">
      <formula1>K13</formula1>
    </dataValidation>
    <dataValidation type="whole" operator="lessThanOrEqual" allowBlank="1" showInputMessage="1" showErrorMessage="1" sqref="AC13 AC15:AC21">
      <formula1>K13</formula1>
    </dataValidation>
  </dataValidations>
  <hyperlinks>
    <hyperlink ref="G23" location="'Shareholding Pattern'!F14" display="Total"/>
    <hyperlink ref="F23" location="'Shareholding Pattern'!F14"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66675</xdr:colOff>
                    <xdr:row>14</xdr:row>
                    <xdr:rowOff>66675</xdr:rowOff>
                  </from>
                  <to>
                    <xdr:col>33</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66675</xdr:colOff>
                    <xdr:row>15</xdr:row>
                    <xdr:rowOff>66675</xdr:rowOff>
                  </from>
                  <to>
                    <xdr:col>33</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66675</xdr:colOff>
                    <xdr:row>16</xdr:row>
                    <xdr:rowOff>66675</xdr:rowOff>
                  </from>
                  <to>
                    <xdr:col>33</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66675</xdr:colOff>
                    <xdr:row>17</xdr:row>
                    <xdr:rowOff>66675</xdr:rowOff>
                  </from>
                  <to>
                    <xdr:col>33</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66675</xdr:colOff>
                    <xdr:row>18</xdr:row>
                    <xdr:rowOff>66675</xdr:rowOff>
                  </from>
                  <to>
                    <xdr:col>33</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66675</xdr:colOff>
                    <xdr:row>19</xdr:row>
                    <xdr:rowOff>66675</xdr:rowOff>
                  </from>
                  <to>
                    <xdr:col>33</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66675</xdr:colOff>
                    <xdr:row>20</xdr:row>
                    <xdr:rowOff>66675</xdr:rowOff>
                  </from>
                  <to>
                    <xdr:col>33</xdr:col>
                    <xdr:colOff>1314450</xdr:colOff>
                    <xdr:row>20</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5"/>
  <cols>
    <col min="1" max="3" width="0" hidden="1" customWidth="1"/>
    <col min="4" max="4" width="2.28515625" customWidth="1"/>
    <col min="5" max="5" width="6.85546875" bestFit="1"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15.7109375" style="63" customWidth="1"/>
    <col min="19" max="19" width="20.7109375" style="63" customWidth="1"/>
    <col min="20" max="21" width="15.710937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527</v>
      </c>
    </row>
    <row r="2" spans="5:27" ht="20.25" hidden="1" customHeight="1">
      <c r="F2" t="s">
        <v>543</v>
      </c>
      <c r="G2" t="s">
        <v>544</v>
      </c>
      <c r="H2" t="s">
        <v>545</v>
      </c>
      <c r="J2" t="s">
        <v>546</v>
      </c>
      <c r="K2" t="s">
        <v>547</v>
      </c>
      <c r="L2" t="s">
        <v>548</v>
      </c>
      <c r="M2" t="s">
        <v>549</v>
      </c>
      <c r="N2" t="s">
        <v>550</v>
      </c>
      <c r="O2" t="s">
        <v>551</v>
      </c>
      <c r="P2" t="s">
        <v>552</v>
      </c>
      <c r="Q2" s="63" t="s">
        <v>524</v>
      </c>
      <c r="R2" s="63" t="s">
        <v>557</v>
      </c>
      <c r="S2" s="63" t="s">
        <v>555</v>
      </c>
      <c r="T2" s="63" t="s">
        <v>526</v>
      </c>
      <c r="U2" s="63" t="s">
        <v>556</v>
      </c>
      <c r="V2" t="s">
        <v>553</v>
      </c>
    </row>
    <row r="3" spans="5:27" ht="15" hidden="1" customHeight="1">
      <c r="AA3" s="216" t="s">
        <v>529</v>
      </c>
    </row>
    <row r="4" spans="5:27" ht="15.75" hidden="1" customHeight="1">
      <c r="AA4" s="216" t="s">
        <v>530</v>
      </c>
    </row>
    <row r="5" spans="5:27" ht="13.5" hidden="1" customHeight="1">
      <c r="AA5" s="216" t="s">
        <v>531</v>
      </c>
    </row>
    <row r="6" spans="5:27" ht="17.25" hidden="1" customHeight="1">
      <c r="AA6" s="216" t="s">
        <v>532</v>
      </c>
    </row>
    <row r="7" spans="5:27">
      <c r="F7" s="596"/>
      <c r="G7" s="596"/>
      <c r="H7" s="596"/>
      <c r="I7" s="58"/>
      <c r="AA7" s="216" t="s">
        <v>533</v>
      </c>
    </row>
    <row r="8" spans="5:27">
      <c r="F8" s="597"/>
      <c r="G8" s="597"/>
      <c r="H8" s="597"/>
      <c r="I8" s="58"/>
      <c r="AA8" s="216" t="s">
        <v>534</v>
      </c>
    </row>
    <row r="9" spans="5:27" ht="35.1" customHeight="1">
      <c r="E9" s="590" t="s">
        <v>111</v>
      </c>
      <c r="F9" s="545" t="s">
        <v>516</v>
      </c>
      <c r="G9" s="592"/>
      <c r="H9" s="592"/>
      <c r="I9" s="592"/>
      <c r="J9" s="592"/>
      <c r="K9" s="546"/>
      <c r="L9" s="545" t="s">
        <v>521</v>
      </c>
      <c r="M9" s="592"/>
      <c r="N9" s="592"/>
      <c r="O9" s="592"/>
      <c r="P9" s="546"/>
      <c r="Q9" s="542" t="s">
        <v>522</v>
      </c>
      <c r="R9" s="542"/>
      <c r="S9" s="542"/>
      <c r="T9" s="542"/>
      <c r="U9" s="542"/>
      <c r="V9" s="542" t="s">
        <v>553</v>
      </c>
      <c r="AA9" s="216" t="s">
        <v>535</v>
      </c>
    </row>
    <row r="10" spans="5:27" ht="20.100000000000001" customHeight="1">
      <c r="E10" s="591"/>
      <c r="F10" s="542" t="s">
        <v>517</v>
      </c>
      <c r="G10" s="542" t="s">
        <v>518</v>
      </c>
      <c r="H10" s="595" t="s">
        <v>519</v>
      </c>
      <c r="I10" s="24"/>
      <c r="J10" s="542" t="s">
        <v>520</v>
      </c>
      <c r="K10" s="593" t="s">
        <v>539</v>
      </c>
      <c r="L10" s="542" t="s">
        <v>517</v>
      </c>
      <c r="M10" s="542" t="s">
        <v>518</v>
      </c>
      <c r="N10" s="595" t="s">
        <v>519</v>
      </c>
      <c r="O10" s="542" t="s">
        <v>520</v>
      </c>
      <c r="P10" s="593" t="s">
        <v>539</v>
      </c>
      <c r="Q10" s="542" t="s">
        <v>523</v>
      </c>
      <c r="R10" s="542"/>
      <c r="S10" s="542"/>
      <c r="T10" s="542"/>
      <c r="U10" s="542"/>
      <c r="V10" s="542"/>
      <c r="AA10" s="216" t="s">
        <v>536</v>
      </c>
    </row>
    <row r="11" spans="5:27" ht="47.25" customHeight="1">
      <c r="E11" s="541"/>
      <c r="F11" s="542"/>
      <c r="G11" s="542"/>
      <c r="H11" s="595"/>
      <c r="I11" s="24"/>
      <c r="J11" s="542"/>
      <c r="K11" s="594"/>
      <c r="L11" s="542"/>
      <c r="M11" s="542"/>
      <c r="N11" s="595"/>
      <c r="O11" s="542"/>
      <c r="P11" s="594"/>
      <c r="Q11" s="24" t="s">
        <v>524</v>
      </c>
      <c r="R11" s="24" t="s">
        <v>525</v>
      </c>
      <c r="S11" s="327" t="s">
        <v>555</v>
      </c>
      <c r="T11" s="24" t="s">
        <v>526</v>
      </c>
      <c r="U11" s="24" t="s">
        <v>556</v>
      </c>
      <c r="V11" s="542"/>
      <c r="AA11" s="216" t="s">
        <v>537</v>
      </c>
    </row>
    <row r="12" spans="5:27" ht="20.100000000000001" customHeight="1">
      <c r="E12" s="214"/>
      <c r="F12" s="599" t="s">
        <v>793</v>
      </c>
      <c r="G12" s="599"/>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8"/>
      <c r="J13" s="217"/>
      <c r="K13" s="155"/>
      <c r="L13" s="155"/>
      <c r="M13" s="155"/>
      <c r="N13" s="155"/>
      <c r="O13" s="218"/>
      <c r="P13" s="155"/>
      <c r="Q13" s="363"/>
      <c r="R13" s="363"/>
      <c r="S13" s="363"/>
      <c r="T13" s="64"/>
      <c r="U13" s="64"/>
      <c r="V13" s="219"/>
    </row>
    <row r="14" spans="5:27" ht="24.75" customHeight="1">
      <c r="E14" s="30"/>
      <c r="F14" s="598"/>
      <c r="G14" s="598"/>
      <c r="H14" s="598"/>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customWidth="1"/>
    <col min="25" max="32" width="20.7109375" hidden="1" customWidth="1"/>
    <col min="33" max="35" width="20.7109375" customWidth="1"/>
    <col min="36" max="36" width="3.710937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805</v>
      </c>
      <c r="V9" s="542" t="s">
        <v>783</v>
      </c>
      <c r="W9" s="542" t="s">
        <v>784</v>
      </c>
      <c r="X9" s="542"/>
      <c r="Y9" s="542" t="s">
        <v>785</v>
      </c>
      <c r="Z9" s="542"/>
      <c r="AA9" s="542" t="s">
        <v>809</v>
      </c>
      <c r="AB9" s="542"/>
      <c r="AC9" s="568" t="s">
        <v>786</v>
      </c>
      <c r="AD9" s="569"/>
      <c r="AE9" s="568" t="s">
        <v>812</v>
      </c>
      <c r="AF9" s="569"/>
      <c r="AG9" s="542" t="s">
        <v>787</v>
      </c>
      <c r="AH9" s="542" t="s">
        <v>404</v>
      </c>
      <c r="AI9" s="590" t="s">
        <v>421</v>
      </c>
    </row>
    <row r="10" spans="5:53" ht="31.5" customHeight="1">
      <c r="E10" s="591"/>
      <c r="F10" s="542"/>
      <c r="G10" s="542"/>
      <c r="H10" s="542"/>
      <c r="I10" s="542"/>
      <c r="J10" s="542"/>
      <c r="K10" s="542"/>
      <c r="L10" s="542"/>
      <c r="M10" s="542" t="s">
        <v>12</v>
      </c>
      <c r="N10" s="542"/>
      <c r="O10" s="542"/>
      <c r="P10" s="542" t="s">
        <v>13</v>
      </c>
      <c r="Q10" s="559"/>
      <c r="R10" s="539"/>
      <c r="S10" s="539"/>
      <c r="T10" s="559"/>
      <c r="U10" s="539"/>
      <c r="V10" s="542"/>
      <c r="W10" s="542"/>
      <c r="X10" s="542"/>
      <c r="Y10" s="542"/>
      <c r="Z10" s="542"/>
      <c r="AA10" s="542"/>
      <c r="AB10" s="542"/>
      <c r="AC10" s="543"/>
      <c r="AD10" s="544"/>
      <c r="AE10" s="543"/>
      <c r="AF10" s="544"/>
      <c r="AG10" s="542"/>
      <c r="AH10" s="542"/>
      <c r="AI10" s="591"/>
    </row>
    <row r="11" spans="5:53" ht="78.75" customHeight="1">
      <c r="E11" s="541"/>
      <c r="F11" s="542"/>
      <c r="G11" s="542"/>
      <c r="H11" s="542"/>
      <c r="I11" s="542"/>
      <c r="J11" s="542"/>
      <c r="K11" s="542"/>
      <c r="L11" s="542"/>
      <c r="M11" s="24" t="s">
        <v>117</v>
      </c>
      <c r="N11" s="24" t="s">
        <v>789</v>
      </c>
      <c r="O11" s="24" t="s">
        <v>16</v>
      </c>
      <c r="P11" s="542"/>
      <c r="Q11" s="559"/>
      <c r="R11" s="540"/>
      <c r="S11" s="540"/>
      <c r="T11" s="559"/>
      <c r="U11" s="540"/>
      <c r="V11" s="542"/>
      <c r="W11" s="24" t="s">
        <v>17</v>
      </c>
      <c r="X11" s="24" t="s">
        <v>18</v>
      </c>
      <c r="Y11" s="102" t="s">
        <v>17</v>
      </c>
      <c r="Z11" s="50" t="s">
        <v>18</v>
      </c>
      <c r="AA11" s="102" t="s">
        <v>17</v>
      </c>
      <c r="AB11" s="50" t="s">
        <v>18</v>
      </c>
      <c r="AC11" s="102" t="s">
        <v>17</v>
      </c>
      <c r="AD11" s="50" t="s">
        <v>18</v>
      </c>
      <c r="AE11" s="102" t="s">
        <v>17</v>
      </c>
      <c r="AF11" s="50" t="s">
        <v>18</v>
      </c>
      <c r="AG11" s="542"/>
      <c r="AH11" s="542"/>
      <c r="AI11" s="541"/>
    </row>
    <row r="12" spans="5:53" s="187" customFormat="1" ht="19.5" customHeight="1">
      <c r="E12" s="7" t="s">
        <v>69</v>
      </c>
      <c r="F12" s="65" t="s">
        <v>26</v>
      </c>
      <c r="G12" s="404"/>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wiDfMJbECTlLbiTp7Qj1AAdcYzV1SW9WR/R++yWej1FpPNAhFVYFhUvUl62hLUyEUr78M1hj0XXeZmuyUQu8fw==" saltValue="5p97QbO9DhqqcIzflBDI/g==" spinCount="100000"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decimal" operator="lessThanOrEqual" allowBlank="1" showInputMessage="1" showErrorMessage="1" sqref="L13">
      <formula1>1</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customWidth="1"/>
    <col min="25" max="32" width="20.7109375" hidden="1" customWidth="1"/>
    <col min="33" max="35" width="20.7109375" customWidth="1"/>
    <col min="36" max="36" width="3.7109375" customWidth="1"/>
    <col min="37" max="38" width="5.710937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805</v>
      </c>
      <c r="V9" s="542" t="s">
        <v>790</v>
      </c>
      <c r="W9" s="542" t="s">
        <v>784</v>
      </c>
      <c r="X9" s="542"/>
      <c r="Y9" s="542" t="s">
        <v>785</v>
      </c>
      <c r="Z9" s="542"/>
      <c r="AA9" s="542" t="s">
        <v>809</v>
      </c>
      <c r="AB9" s="542"/>
      <c r="AC9" s="568" t="s">
        <v>786</v>
      </c>
      <c r="AD9" s="569"/>
      <c r="AE9" s="568" t="s">
        <v>812</v>
      </c>
      <c r="AF9" s="569"/>
      <c r="AG9" s="542" t="s">
        <v>787</v>
      </c>
      <c r="AH9" s="542" t="s">
        <v>404</v>
      </c>
      <c r="AI9" s="590" t="s">
        <v>421</v>
      </c>
      <c r="AZ9" t="s">
        <v>315</v>
      </c>
    </row>
    <row r="10" spans="5:53" ht="31.5" customHeight="1">
      <c r="E10" s="591"/>
      <c r="F10" s="542"/>
      <c r="G10" s="542"/>
      <c r="H10" s="542"/>
      <c r="I10" s="542"/>
      <c r="J10" s="542"/>
      <c r="K10" s="542"/>
      <c r="L10" s="542"/>
      <c r="M10" s="542" t="s">
        <v>12</v>
      </c>
      <c r="N10" s="542"/>
      <c r="O10" s="542"/>
      <c r="P10" s="542" t="s">
        <v>13</v>
      </c>
      <c r="Q10" s="559"/>
      <c r="R10" s="539"/>
      <c r="S10" s="539"/>
      <c r="T10" s="559"/>
      <c r="U10" s="539"/>
      <c r="V10" s="542"/>
      <c r="W10" s="542"/>
      <c r="X10" s="542"/>
      <c r="Y10" s="542"/>
      <c r="Z10" s="542"/>
      <c r="AA10" s="542"/>
      <c r="AB10" s="542"/>
      <c r="AC10" s="543"/>
      <c r="AD10" s="544"/>
      <c r="AE10" s="543"/>
      <c r="AF10" s="544"/>
      <c r="AG10" s="542"/>
      <c r="AH10" s="542"/>
      <c r="AI10" s="591"/>
      <c r="AZ10" t="s">
        <v>316</v>
      </c>
    </row>
    <row r="11" spans="5:53" ht="78.75" customHeight="1">
      <c r="E11" s="541"/>
      <c r="F11" s="542"/>
      <c r="G11" s="542"/>
      <c r="H11" s="542"/>
      <c r="I11" s="542"/>
      <c r="J11" s="542"/>
      <c r="K11" s="542"/>
      <c r="L11" s="542"/>
      <c r="M11" s="24" t="s">
        <v>14</v>
      </c>
      <c r="N11" s="24" t="s">
        <v>789</v>
      </c>
      <c r="O11" s="24" t="s">
        <v>16</v>
      </c>
      <c r="P11" s="542"/>
      <c r="Q11" s="559"/>
      <c r="R11" s="540"/>
      <c r="S11" s="540"/>
      <c r="T11" s="559"/>
      <c r="U11" s="540"/>
      <c r="V11" s="542"/>
      <c r="W11" s="50" t="s">
        <v>17</v>
      </c>
      <c r="X11" s="50" t="s">
        <v>18</v>
      </c>
      <c r="Y11" s="102" t="s">
        <v>17</v>
      </c>
      <c r="Z11" s="50" t="s">
        <v>18</v>
      </c>
      <c r="AA11" s="102" t="s">
        <v>17</v>
      </c>
      <c r="AB11" s="50" t="s">
        <v>18</v>
      </c>
      <c r="AC11" s="102" t="s">
        <v>17</v>
      </c>
      <c r="AD11" s="50" t="s">
        <v>18</v>
      </c>
      <c r="AE11" s="102" t="s">
        <v>17</v>
      </c>
      <c r="AF11" s="50" t="s">
        <v>18</v>
      </c>
      <c r="AG11" s="542"/>
      <c r="AH11" s="542"/>
      <c r="AI11" s="541"/>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EVsgWYaYzsDpRy0v9qFlq6uZ1Q4gl8Mghod4h3Ahzk0QoMaRiU5b2dJsihqYD7tfsPmrBk2ndBtvZOTDrPuy1A==" saltValue="dKa+v3Gulv6r/2BZxkAWSA==" spinCount="100000"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5"/>
  <cols>
    <col min="1" max="1" width="2.28515625" hidden="1" customWidth="1"/>
    <col min="2" max="2" width="2.140625" hidden="1" customWidth="1"/>
    <col min="3" max="3" width="2" customWidth="1"/>
    <col min="4" max="4" width="8.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customWidth="1"/>
    <col min="27" max="34" width="20.7109375" hidden="1" customWidth="1"/>
    <col min="35" max="36" width="20.7109375" customWidth="1"/>
    <col min="37" max="37" width="20.7109375" style="180" customWidth="1"/>
    <col min="38" max="38" width="3.7109375" style="180" customWidth="1"/>
    <col min="39" max="41" width="5.710937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90" t="s">
        <v>111</v>
      </c>
      <c r="E9" s="542" t="s">
        <v>31</v>
      </c>
      <c r="F9" s="542"/>
      <c r="G9" s="590" t="s">
        <v>114</v>
      </c>
      <c r="H9" s="542" t="s">
        <v>1</v>
      </c>
      <c r="I9" s="542" t="s">
        <v>346</v>
      </c>
      <c r="J9" s="542" t="s">
        <v>3</v>
      </c>
      <c r="K9" s="542" t="s">
        <v>4</v>
      </c>
      <c r="L9" s="542" t="s">
        <v>5</v>
      </c>
      <c r="M9" s="542" t="s">
        <v>6</v>
      </c>
      <c r="N9" s="542" t="s">
        <v>7</v>
      </c>
      <c r="O9" s="542" t="s">
        <v>8</v>
      </c>
      <c r="P9" s="542"/>
      <c r="Q9" s="542"/>
      <c r="R9" s="542"/>
      <c r="S9" s="559" t="s">
        <v>788</v>
      </c>
      <c r="T9" s="538" t="s">
        <v>811</v>
      </c>
      <c r="U9" s="538" t="s">
        <v>900</v>
      </c>
      <c r="V9" s="559" t="s">
        <v>807</v>
      </c>
      <c r="W9" s="538" t="s">
        <v>805</v>
      </c>
      <c r="X9" s="570" t="s">
        <v>783</v>
      </c>
      <c r="Y9" s="542" t="s">
        <v>784</v>
      </c>
      <c r="Z9" s="542"/>
      <c r="AA9" s="542" t="s">
        <v>785</v>
      </c>
      <c r="AB9" s="542"/>
      <c r="AC9" s="542" t="s">
        <v>809</v>
      </c>
      <c r="AD9" s="542"/>
      <c r="AE9" s="568" t="s">
        <v>786</v>
      </c>
      <c r="AF9" s="569"/>
      <c r="AG9" s="568" t="s">
        <v>812</v>
      </c>
      <c r="AH9" s="569"/>
      <c r="AI9" s="542" t="s">
        <v>787</v>
      </c>
      <c r="AJ9" s="542" t="s">
        <v>404</v>
      </c>
      <c r="AK9" s="590" t="s">
        <v>421</v>
      </c>
      <c r="AL9"/>
      <c r="BD9" t="s">
        <v>31</v>
      </c>
    </row>
    <row r="10" spans="4:61" ht="31.5" customHeight="1">
      <c r="D10" s="591"/>
      <c r="E10" s="542"/>
      <c r="F10" s="542"/>
      <c r="G10" s="591"/>
      <c r="H10" s="542"/>
      <c r="I10" s="542"/>
      <c r="J10" s="542"/>
      <c r="K10" s="542"/>
      <c r="L10" s="542"/>
      <c r="M10" s="542"/>
      <c r="N10" s="542"/>
      <c r="O10" s="542" t="s">
        <v>12</v>
      </c>
      <c r="P10" s="542"/>
      <c r="Q10" s="542"/>
      <c r="R10" s="542" t="s">
        <v>13</v>
      </c>
      <c r="S10" s="559"/>
      <c r="T10" s="539"/>
      <c r="U10" s="539"/>
      <c r="V10" s="559"/>
      <c r="W10" s="539"/>
      <c r="X10" s="570"/>
      <c r="Y10" s="542"/>
      <c r="Z10" s="542"/>
      <c r="AA10" s="542"/>
      <c r="AB10" s="542"/>
      <c r="AC10" s="542"/>
      <c r="AD10" s="542"/>
      <c r="AE10" s="543"/>
      <c r="AF10" s="544"/>
      <c r="AG10" s="543"/>
      <c r="AH10" s="544"/>
      <c r="AI10" s="542"/>
      <c r="AJ10" s="542"/>
      <c r="AK10" s="591"/>
      <c r="AL10"/>
      <c r="BD10" t="s">
        <v>354</v>
      </c>
    </row>
    <row r="11" spans="4:61" ht="78.75" customHeight="1">
      <c r="D11" s="541"/>
      <c r="E11" s="542"/>
      <c r="F11" s="542"/>
      <c r="G11" s="541"/>
      <c r="H11" s="542"/>
      <c r="I11" s="542"/>
      <c r="J11" s="542"/>
      <c r="K11" s="542"/>
      <c r="L11" s="542"/>
      <c r="M11" s="542"/>
      <c r="N11" s="542"/>
      <c r="O11" s="24" t="s">
        <v>14</v>
      </c>
      <c r="P11" s="24" t="s">
        <v>15</v>
      </c>
      <c r="Q11" s="24" t="s">
        <v>16</v>
      </c>
      <c r="R11" s="542"/>
      <c r="S11" s="559"/>
      <c r="T11" s="540"/>
      <c r="U11" s="540"/>
      <c r="V11" s="559"/>
      <c r="W11" s="540"/>
      <c r="X11" s="570"/>
      <c r="Y11" s="50" t="s">
        <v>17</v>
      </c>
      <c r="Z11" s="50" t="s">
        <v>18</v>
      </c>
      <c r="AA11" s="102" t="s">
        <v>17</v>
      </c>
      <c r="AB11" s="50" t="s">
        <v>18</v>
      </c>
      <c r="AC11" s="102" t="s">
        <v>17</v>
      </c>
      <c r="AD11" s="50" t="s">
        <v>18</v>
      </c>
      <c r="AE11" s="102" t="s">
        <v>17</v>
      </c>
      <c r="AF11" s="50" t="s">
        <v>18</v>
      </c>
      <c r="AG11" s="102" t="s">
        <v>17</v>
      </c>
      <c r="AH11" s="50" t="s">
        <v>18</v>
      </c>
      <c r="AI11" s="542"/>
      <c r="AJ11" s="542"/>
      <c r="AK11" s="541"/>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CF9DOJavrljFL4o9Zrkm9YkXzswyLRfl5pKa4uwWmVA5sdbD6ATNVBH+uL3ylGhb1Tn+5LqpVWbvFsos2omCZA==" saltValue="FC3UK1BVzGJ86DOCthS/hA==" spinCount="100000" sheet="1" objects="1" scenarios="1"/>
  <sortState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formula1>M13</formula1>
    </dataValidation>
    <dataValidation type="textLength" operator="equal" allowBlank="1" showInputMessage="1" showErrorMessage="1" prompt="[A-Z][A-Z][A-Z][A-Z][A-Z][0-9][0-9][0-9][0-9][A-Z]_x000a__x000a_In absence of PAN write : ZZZZZ9999Z" sqref="H13">
      <formula1>10</formula1>
    </dataValidation>
    <dataValidation type="whole" operator="greaterThanOrEqual" allowBlank="1" showInputMessage="1" showErrorMessage="1" sqref="S13:U13 I13:L13 O13:P13">
      <formula1>0</formula1>
    </dataValidation>
    <dataValidation type="list" allowBlank="1" showInputMessage="1" showErrorMessage="1" sqref="E13">
      <formula1>$AZ$1:$AZ$6</formula1>
    </dataValidation>
    <dataValidation type="list" allowBlank="1" showInputMessage="1" showErrorMessage="1" sqref="F13">
      <formula1>$BD$9:$BD$10</formula1>
    </dataValidation>
    <dataValidation type="list" allowBlank="1" showInputMessage="1" showErrorMessage="1" sqref="AK13">
      <formula1>$BH$2:$BI$2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17" display="Total"/>
    <hyperlink ref="E16" location="'Shareholding Pattern'!F17" display="Total"/>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customWidth="1"/>
    <col min="25" max="32" width="20.7109375" hidden="1" customWidth="1"/>
    <col min="33" max="35" width="20.7109375" customWidth="1"/>
    <col min="36" max="36" width="3.7109375" customWidth="1"/>
    <col min="37" max="38" width="5.7109375" hidden="1" customWidth="1"/>
    <col min="39" max="16384" width="1.85546875" hidden="1"/>
  </cols>
  <sheetData>
    <row r="1" spans="2:53" hidden="1">
      <c r="B1" s="211" t="s">
        <v>771</v>
      </c>
      <c r="E1">
        <v>1</v>
      </c>
      <c r="I1">
        <v>0</v>
      </c>
    </row>
    <row r="2" spans="2: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805</v>
      </c>
      <c r="V9" s="570" t="s">
        <v>783</v>
      </c>
      <c r="W9" s="542" t="s">
        <v>784</v>
      </c>
      <c r="X9" s="542"/>
      <c r="Y9" s="542" t="s">
        <v>785</v>
      </c>
      <c r="Z9" s="542"/>
      <c r="AA9" s="542" t="s">
        <v>809</v>
      </c>
      <c r="AB9" s="542"/>
      <c r="AC9" s="568" t="s">
        <v>786</v>
      </c>
      <c r="AD9" s="569"/>
      <c r="AE9" s="568" t="s">
        <v>812</v>
      </c>
      <c r="AF9" s="569"/>
      <c r="AG9" s="542" t="s">
        <v>787</v>
      </c>
      <c r="AH9" s="542" t="s">
        <v>404</v>
      </c>
      <c r="AI9" s="590" t="s">
        <v>421</v>
      </c>
    </row>
    <row r="10" spans="2:53"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42"/>
      <c r="AB10" s="542"/>
      <c r="AC10" s="543"/>
      <c r="AD10" s="544"/>
      <c r="AE10" s="543"/>
      <c r="AF10" s="544"/>
      <c r="AG10" s="542"/>
      <c r="AH10" s="542"/>
      <c r="AI10" s="591"/>
    </row>
    <row r="11" spans="2:53"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102" t="s">
        <v>17</v>
      </c>
      <c r="Z11" s="50" t="s">
        <v>18</v>
      </c>
      <c r="AA11" s="102" t="s">
        <v>17</v>
      </c>
      <c r="AB11" s="50" t="s">
        <v>18</v>
      </c>
      <c r="AC11" s="102" t="s">
        <v>17</v>
      </c>
      <c r="AD11" s="50" t="s">
        <v>18</v>
      </c>
      <c r="AE11" s="102" t="s">
        <v>17</v>
      </c>
      <c r="AF11" s="50" t="s">
        <v>18</v>
      </c>
      <c r="AG11" s="542"/>
      <c r="AH11" s="542"/>
      <c r="AI11" s="541"/>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F0CqJvaLewiJtuoO+dehmyKxQefo0rzopeb5wurDqFDqu3MiYz1iMRyBgCKl5bZTDa52msQGrVD19Vphx6cKNg==" saltValue="0468mw3uNrGMU/9nJuhQd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whole" operator="greaterThanOrEqual" allowBlank="1" showInputMessage="1" showErrorMessage="1" sqref="Q13:S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0" display="Total"/>
    <hyperlink ref="F16" location="'Shareholding Pattern'!F20" display="Total"/>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customWidth="1"/>
    <col min="25" max="32" width="20.7109375" hidden="1" customWidth="1"/>
    <col min="33" max="35" width="20.7109375" customWidth="1"/>
    <col min="36" max="36" width="3.7109375" customWidth="1"/>
    <col min="37" max="38" width="5.710937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805</v>
      </c>
      <c r="V9" s="570" t="s">
        <v>783</v>
      </c>
      <c r="W9" s="542" t="s">
        <v>784</v>
      </c>
      <c r="X9" s="542"/>
      <c r="Y9" s="542" t="s">
        <v>785</v>
      </c>
      <c r="Z9" s="542"/>
      <c r="AA9" s="542" t="s">
        <v>809</v>
      </c>
      <c r="AB9" s="542"/>
      <c r="AC9" s="568" t="s">
        <v>786</v>
      </c>
      <c r="AD9" s="569"/>
      <c r="AE9" s="568" t="s">
        <v>812</v>
      </c>
      <c r="AF9" s="569"/>
      <c r="AG9" s="542" t="s">
        <v>787</v>
      </c>
      <c r="AH9" s="542" t="s">
        <v>404</v>
      </c>
      <c r="AI9" s="590" t="s">
        <v>421</v>
      </c>
    </row>
    <row r="10" spans="5:53"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42"/>
      <c r="AB10" s="542"/>
      <c r="AC10" s="543"/>
      <c r="AD10" s="544"/>
      <c r="AE10" s="543"/>
      <c r="AF10" s="544"/>
      <c r="AG10" s="542"/>
      <c r="AH10" s="542"/>
      <c r="AI10" s="591"/>
    </row>
    <row r="11" spans="5:53"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102" t="s">
        <v>17</v>
      </c>
      <c r="Z11" s="50" t="s">
        <v>18</v>
      </c>
      <c r="AA11" s="102" t="s">
        <v>17</v>
      </c>
      <c r="AB11" s="50" t="s">
        <v>18</v>
      </c>
      <c r="AC11" s="102" t="s">
        <v>17</v>
      </c>
      <c r="AD11" s="50" t="s">
        <v>18</v>
      </c>
      <c r="AE11" s="102" t="s">
        <v>17</v>
      </c>
      <c r="AF11" s="50" t="s">
        <v>18</v>
      </c>
      <c r="AG11" s="542"/>
      <c r="AH11" s="542"/>
      <c r="AI11" s="541"/>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ibHuqsazWCD241gJ3hif2/kX4zoaEHryxj1+SzU1aH3ML9xrW+2hEhZFqZTxGuO1EgG/DUK38PQX9qbrntjJuw==" saltValue="3j8Cj3bQ0zEhoJ4ZXj3zY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customWidth="1"/>
    <col min="25" max="32" width="20.7109375" hidden="1" customWidth="1"/>
    <col min="33" max="35" width="20.7109375" customWidth="1"/>
    <col min="36" max="36" width="3.7109375" customWidth="1"/>
    <col min="37" max="38" width="5.710937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805</v>
      </c>
      <c r="V9" s="570" t="s">
        <v>783</v>
      </c>
      <c r="W9" s="542" t="s">
        <v>784</v>
      </c>
      <c r="X9" s="542"/>
      <c r="Y9" s="542" t="s">
        <v>785</v>
      </c>
      <c r="Z9" s="542"/>
      <c r="AA9" s="542" t="s">
        <v>809</v>
      </c>
      <c r="AB9" s="542"/>
      <c r="AC9" s="568" t="s">
        <v>786</v>
      </c>
      <c r="AD9" s="569"/>
      <c r="AE9" s="568" t="s">
        <v>812</v>
      </c>
      <c r="AF9" s="569"/>
      <c r="AG9" s="559" t="s">
        <v>787</v>
      </c>
      <c r="AH9" s="542" t="s">
        <v>404</v>
      </c>
      <c r="AI9" s="590" t="s">
        <v>421</v>
      </c>
      <c r="AZ9" t="s">
        <v>316</v>
      </c>
    </row>
    <row r="10" spans="5:53"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42"/>
      <c r="AB10" s="542"/>
      <c r="AC10" s="543"/>
      <c r="AD10" s="544"/>
      <c r="AE10" s="543"/>
      <c r="AF10" s="544"/>
      <c r="AG10" s="559"/>
      <c r="AH10" s="542"/>
      <c r="AI10" s="591"/>
      <c r="AZ10" t="s">
        <v>317</v>
      </c>
    </row>
    <row r="11" spans="5:53"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102" t="s">
        <v>17</v>
      </c>
      <c r="Z11" s="50" t="s">
        <v>18</v>
      </c>
      <c r="AA11" s="102" t="s">
        <v>17</v>
      </c>
      <c r="AB11" s="50" t="s">
        <v>18</v>
      </c>
      <c r="AC11" s="102" t="s">
        <v>17</v>
      </c>
      <c r="AD11" s="50" t="s">
        <v>18</v>
      </c>
      <c r="AE11" s="102" t="s">
        <v>17</v>
      </c>
      <c r="AF11" s="50" t="s">
        <v>18</v>
      </c>
      <c r="AG11" s="559"/>
      <c r="AH11" s="542"/>
      <c r="AI11" s="541"/>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2h7xyB2jOyiIyLu415exWpZ8safm59UrX+hCWOzivJznGQA157twpnrvCGe6fxJazUdr6ubvnUnIZb4ui/YqlQ==" saltValue="/LvyZZumz23In+F9raNTFg==" spinCount="100000"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2" display="Total"/>
    <hyperlink ref="F16" location="'Shareholding Pattern'!F22" display="Total"/>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customWidth="1"/>
    <col min="25" max="32" width="20.7109375" hidden="1" customWidth="1"/>
    <col min="33" max="35" width="20.7109375" customWidth="1"/>
    <col min="36" max="36" width="4.7109375" customWidth="1"/>
    <col min="37" max="38" width="5.710937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805</v>
      </c>
      <c r="V9" s="570" t="s">
        <v>783</v>
      </c>
      <c r="W9" s="542" t="s">
        <v>784</v>
      </c>
      <c r="X9" s="542"/>
      <c r="Y9" s="542" t="s">
        <v>785</v>
      </c>
      <c r="Z9" s="542"/>
      <c r="AA9" s="542" t="s">
        <v>809</v>
      </c>
      <c r="AB9" s="542"/>
      <c r="AC9" s="568" t="s">
        <v>786</v>
      </c>
      <c r="AD9" s="569"/>
      <c r="AE9" s="568" t="s">
        <v>812</v>
      </c>
      <c r="AF9" s="569"/>
      <c r="AG9" s="559" t="s">
        <v>787</v>
      </c>
      <c r="AH9" s="542" t="s">
        <v>404</v>
      </c>
      <c r="AI9" s="590" t="s">
        <v>421</v>
      </c>
      <c r="AZ9" t="s">
        <v>316</v>
      </c>
    </row>
    <row r="10" spans="5:53"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42"/>
      <c r="AB10" s="542"/>
      <c r="AC10" s="543"/>
      <c r="AD10" s="544"/>
      <c r="AE10" s="543"/>
      <c r="AF10" s="544"/>
      <c r="AG10" s="559"/>
      <c r="AH10" s="542"/>
      <c r="AI10" s="591"/>
      <c r="AZ10" t="s">
        <v>317</v>
      </c>
    </row>
    <row r="11" spans="5:53"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102" t="s">
        <v>17</v>
      </c>
      <c r="Z11" s="50" t="s">
        <v>18</v>
      </c>
      <c r="AA11" s="102" t="s">
        <v>17</v>
      </c>
      <c r="AB11" s="50" t="s">
        <v>18</v>
      </c>
      <c r="AC11" s="102" t="s">
        <v>17</v>
      </c>
      <c r="AD11" s="50" t="s">
        <v>18</v>
      </c>
      <c r="AE11" s="102" t="s">
        <v>17</v>
      </c>
      <c r="AF11" s="50" t="s">
        <v>18</v>
      </c>
      <c r="AG11" s="559"/>
      <c r="AH11" s="542"/>
      <c r="AI11" s="541"/>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jRHDesbgxliep7L4fWnpskUsBCaY2G8wCzTQVP4StCh7xbPRbW8rDIBo2JJ6dUYFArP98Kfpb8DttBbEcvo8KQ==" saltValue="I1FWXN26D3H7iv9WHL8HnA=="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7109375" hidden="1" customWidth="1"/>
    <col min="3" max="3" width="2.28515625" customWidth="1"/>
    <col min="4" max="4" width="9.7109375" customWidth="1"/>
    <col min="5" max="5" width="30.7109375" customWidth="1"/>
    <col min="6" max="6" width="35.7109375" hidden="1" customWidth="1"/>
    <col min="7" max="7" width="30.7109375" customWidth="1"/>
    <col min="8"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customWidth="1"/>
    <col min="27" max="34" width="20.7109375" hidden="1" customWidth="1"/>
    <col min="35" max="36" width="20.7109375" customWidth="1"/>
    <col min="37" max="37" width="20.710937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90" t="s">
        <v>111</v>
      </c>
      <c r="E9" s="542" t="s">
        <v>31</v>
      </c>
      <c r="F9" s="542"/>
      <c r="G9" s="590" t="s">
        <v>114</v>
      </c>
      <c r="H9" s="542" t="s">
        <v>1</v>
      </c>
      <c r="I9" s="542" t="s">
        <v>346</v>
      </c>
      <c r="J9" s="542" t="s">
        <v>3</v>
      </c>
      <c r="K9" s="542" t="s">
        <v>4</v>
      </c>
      <c r="L9" s="542" t="s">
        <v>5</v>
      </c>
      <c r="M9" s="542" t="s">
        <v>6</v>
      </c>
      <c r="N9" s="542" t="s">
        <v>7</v>
      </c>
      <c r="O9" s="542" t="s">
        <v>8</v>
      </c>
      <c r="P9" s="542"/>
      <c r="Q9" s="542"/>
      <c r="R9" s="542"/>
      <c r="S9" s="559" t="s">
        <v>788</v>
      </c>
      <c r="T9" s="538" t="s">
        <v>811</v>
      </c>
      <c r="U9" s="538" t="s">
        <v>900</v>
      </c>
      <c r="V9" s="559" t="s">
        <v>807</v>
      </c>
      <c r="W9" s="538" t="s">
        <v>805</v>
      </c>
      <c r="X9" s="570" t="s">
        <v>783</v>
      </c>
      <c r="Y9" s="542" t="s">
        <v>784</v>
      </c>
      <c r="Z9" s="542"/>
      <c r="AA9" s="542" t="s">
        <v>785</v>
      </c>
      <c r="AB9" s="542"/>
      <c r="AC9" s="542" t="s">
        <v>809</v>
      </c>
      <c r="AD9" s="542"/>
      <c r="AE9" s="568" t="s">
        <v>786</v>
      </c>
      <c r="AF9" s="569"/>
      <c r="AG9" s="568" t="s">
        <v>812</v>
      </c>
      <c r="AH9" s="569"/>
      <c r="AI9" s="559" t="s">
        <v>787</v>
      </c>
      <c r="AJ9" s="542" t="s">
        <v>404</v>
      </c>
      <c r="AK9" s="590" t="s">
        <v>421</v>
      </c>
      <c r="AL9"/>
      <c r="BD9" t="s">
        <v>31</v>
      </c>
    </row>
    <row r="10" spans="4:61" ht="31.5" customHeight="1">
      <c r="D10" s="591"/>
      <c r="E10" s="542"/>
      <c r="F10" s="542"/>
      <c r="G10" s="591"/>
      <c r="H10" s="542"/>
      <c r="I10" s="542"/>
      <c r="J10" s="542"/>
      <c r="K10" s="542"/>
      <c r="L10" s="542"/>
      <c r="M10" s="542"/>
      <c r="N10" s="542"/>
      <c r="O10" s="542" t="s">
        <v>12</v>
      </c>
      <c r="P10" s="542"/>
      <c r="Q10" s="542"/>
      <c r="R10" s="542" t="s">
        <v>13</v>
      </c>
      <c r="S10" s="559"/>
      <c r="T10" s="539"/>
      <c r="U10" s="539"/>
      <c r="V10" s="559"/>
      <c r="W10" s="539"/>
      <c r="X10" s="570"/>
      <c r="Y10" s="542"/>
      <c r="Z10" s="542"/>
      <c r="AA10" s="542"/>
      <c r="AB10" s="542"/>
      <c r="AC10" s="542"/>
      <c r="AD10" s="542"/>
      <c r="AE10" s="543"/>
      <c r="AF10" s="544"/>
      <c r="AG10" s="543"/>
      <c r="AH10" s="544"/>
      <c r="AI10" s="559"/>
      <c r="AJ10" s="542"/>
      <c r="AK10" s="591"/>
      <c r="AL10"/>
      <c r="BD10" t="s">
        <v>354</v>
      </c>
    </row>
    <row r="11" spans="4:61" ht="78.75" customHeight="1">
      <c r="D11" s="541"/>
      <c r="E11" s="542"/>
      <c r="F11" s="542"/>
      <c r="G11" s="541"/>
      <c r="H11" s="542"/>
      <c r="I11" s="542"/>
      <c r="J11" s="542"/>
      <c r="K11" s="542"/>
      <c r="L11" s="542"/>
      <c r="M11" s="542"/>
      <c r="N11" s="542"/>
      <c r="O11" s="24" t="s">
        <v>14</v>
      </c>
      <c r="P11" s="24" t="s">
        <v>789</v>
      </c>
      <c r="Q11" s="24" t="s">
        <v>16</v>
      </c>
      <c r="R11" s="542"/>
      <c r="S11" s="559"/>
      <c r="T11" s="540"/>
      <c r="U11" s="540"/>
      <c r="V11" s="559"/>
      <c r="W11" s="540"/>
      <c r="X11" s="570"/>
      <c r="Y11" s="50" t="s">
        <v>17</v>
      </c>
      <c r="Z11" s="50" t="s">
        <v>18</v>
      </c>
      <c r="AA11" s="102" t="s">
        <v>17</v>
      </c>
      <c r="AB11" s="50" t="s">
        <v>18</v>
      </c>
      <c r="AC11" s="102" t="s">
        <v>17</v>
      </c>
      <c r="AD11" s="50" t="s">
        <v>18</v>
      </c>
      <c r="AE11" s="102" t="s">
        <v>17</v>
      </c>
      <c r="AF11" s="50" t="s">
        <v>18</v>
      </c>
      <c r="AG11" s="102" t="s">
        <v>17</v>
      </c>
      <c r="AH11" s="50" t="s">
        <v>18</v>
      </c>
      <c r="AI11" s="559"/>
      <c r="AJ11" s="542"/>
      <c r="AK11" s="541"/>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lRDn8LCMa9H/aHnNwmA9htna0PeoBoLzMY5DmD0tAW80xjWYkZ6R84CHpsWH1li+6YhmVeUingI9VTHu9fGPAQ==" saltValue="Dj7Rnnx8JqpAFEjAkt9yeg==" spinCount="100000"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formula1>M13</formula1>
    </dataValidation>
    <dataValidation type="list" allowBlank="1" showInputMessage="1" showErrorMessage="1" sqref="E13">
      <formula1>$AZ$3:$BI$3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$BD$9:$BD$10</formula1>
    </dataValidation>
    <dataValidation type="list" allowBlank="1" showInputMessage="1" showErrorMessage="1" sqref="AK13">
      <formula1>$AZ$2:$BA$2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F275"/>
  <sheetViews>
    <sheetView topLeftCell="A10" zoomScale="85" zoomScaleNormal="85" workbookViewId="0">
      <selection activeCell="A15" sqref="A15"/>
    </sheetView>
  </sheetViews>
  <sheetFormatPr defaultRowHeight="15"/>
  <cols>
    <col min="1" max="1" width="63.7109375" customWidth="1"/>
    <col min="2" max="2" width="45.7109375" customWidth="1"/>
    <col min="3" max="3" width="29.140625" customWidth="1"/>
    <col min="4" max="4" width="15.42578125" customWidth="1"/>
    <col min="5" max="6" width="50.7109375" customWidth="1"/>
    <col min="7" max="8" width="9.140625" customWidth="1"/>
    <col min="9" max="9" width="47.42578125" customWidth="1"/>
    <col min="10" max="24" width="9.140625" customWidth="1"/>
    <col min="25" max="25" width="14" customWidth="1"/>
  </cols>
  <sheetData>
    <row r="1" spans="1:5" ht="18.75">
      <c r="A1" s="379" t="s">
        <v>417</v>
      </c>
      <c r="B1" s="379" t="s">
        <v>202</v>
      </c>
      <c r="C1" s="379" t="s">
        <v>418</v>
      </c>
      <c r="D1" s="379" t="s">
        <v>203</v>
      </c>
      <c r="E1" s="379" t="s">
        <v>499</v>
      </c>
    </row>
    <row r="2" spans="1:5" ht="18.75">
      <c r="A2" s="380" t="s">
        <v>419</v>
      </c>
      <c r="B2" s="380"/>
      <c r="C2" s="380"/>
      <c r="D2" s="380"/>
      <c r="E2" s="380"/>
    </row>
    <row r="3" spans="1:5" ht="45">
      <c r="A3" s="242" t="s">
        <v>206</v>
      </c>
      <c r="B3" s="242" t="s">
        <v>103</v>
      </c>
      <c r="C3" s="242" t="s">
        <v>207</v>
      </c>
      <c r="D3" s="242" t="s">
        <v>205</v>
      </c>
      <c r="E3" s="242" t="s">
        <v>776</v>
      </c>
    </row>
    <row r="4" spans="1:5" ht="30">
      <c r="A4" s="242" t="s">
        <v>433</v>
      </c>
      <c r="B4" s="242" t="s">
        <v>412</v>
      </c>
      <c r="C4" s="242" t="s">
        <v>204</v>
      </c>
      <c r="D4" s="242" t="s">
        <v>205</v>
      </c>
      <c r="E4" s="242" t="s">
        <v>777</v>
      </c>
    </row>
    <row r="5" spans="1:5" ht="30">
      <c r="A5" s="242" t="s">
        <v>434</v>
      </c>
      <c r="B5" s="242" t="s">
        <v>413</v>
      </c>
      <c r="C5" s="242" t="s">
        <v>204</v>
      </c>
      <c r="D5" s="242" t="s">
        <v>205</v>
      </c>
      <c r="E5" s="242" t="s">
        <v>777</v>
      </c>
    </row>
    <row r="6" spans="1:5">
      <c r="A6" s="242" t="s">
        <v>414</v>
      </c>
      <c r="B6" s="242" t="s">
        <v>414</v>
      </c>
      <c r="C6" s="242" t="s">
        <v>488</v>
      </c>
      <c r="D6" s="242" t="s">
        <v>205</v>
      </c>
      <c r="E6" s="242" t="s">
        <v>778</v>
      </c>
    </row>
    <row r="7" spans="1:5">
      <c r="A7" s="242" t="s">
        <v>208</v>
      </c>
      <c r="B7" s="242" t="s">
        <v>102</v>
      </c>
      <c r="C7" s="242" t="s">
        <v>204</v>
      </c>
      <c r="D7" s="242" t="s">
        <v>205</v>
      </c>
      <c r="E7" s="242" t="s">
        <v>837</v>
      </c>
    </row>
    <row r="8" spans="1:5" ht="45">
      <c r="A8" s="242" t="s">
        <v>494</v>
      </c>
      <c r="B8" s="242" t="s">
        <v>405</v>
      </c>
      <c r="C8" s="242" t="s">
        <v>218</v>
      </c>
      <c r="D8" s="242" t="s">
        <v>214</v>
      </c>
      <c r="E8" s="242" t="s">
        <v>838</v>
      </c>
    </row>
    <row r="9" spans="1:5" ht="30">
      <c r="A9" s="242" t="s">
        <v>209</v>
      </c>
      <c r="B9" s="242" t="s">
        <v>88</v>
      </c>
      <c r="C9" s="242" t="s">
        <v>339</v>
      </c>
      <c r="D9" s="242" t="s">
        <v>205</v>
      </c>
      <c r="E9" s="242" t="s">
        <v>839</v>
      </c>
    </row>
    <row r="10" spans="1:5" ht="30">
      <c r="A10" s="242" t="s">
        <v>210</v>
      </c>
      <c r="B10" s="242" t="s">
        <v>211</v>
      </c>
      <c r="C10" s="242" t="s">
        <v>337</v>
      </c>
      <c r="D10" s="242" t="s">
        <v>205</v>
      </c>
      <c r="E10" s="242" t="s">
        <v>839</v>
      </c>
    </row>
    <row r="11" spans="1:5" ht="60">
      <c r="A11" s="242" t="s">
        <v>212</v>
      </c>
      <c r="B11" s="242" t="s">
        <v>406</v>
      </c>
      <c r="C11" s="242" t="s">
        <v>213</v>
      </c>
      <c r="D11" s="242" t="s">
        <v>214</v>
      </c>
      <c r="E11" s="242" t="s">
        <v>841</v>
      </c>
    </row>
    <row r="12" spans="1:5" ht="60">
      <c r="A12" s="242" t="s">
        <v>495</v>
      </c>
      <c r="B12" s="242" t="s">
        <v>495</v>
      </c>
      <c r="C12" s="242" t="s">
        <v>213</v>
      </c>
      <c r="D12" s="242" t="s">
        <v>214</v>
      </c>
      <c r="E12" s="242" t="s">
        <v>840</v>
      </c>
    </row>
    <row r="13" spans="1:5" ht="30">
      <c r="A13" s="242" t="s">
        <v>496</v>
      </c>
      <c r="B13" s="242" t="s">
        <v>496</v>
      </c>
      <c r="C13" s="242" t="s">
        <v>213</v>
      </c>
      <c r="D13" s="242" t="s">
        <v>214</v>
      </c>
      <c r="E13" s="242" t="s">
        <v>842</v>
      </c>
    </row>
    <row r="14" spans="1:5" ht="75">
      <c r="A14" s="242" t="s">
        <v>420</v>
      </c>
      <c r="B14" s="242" t="s">
        <v>89</v>
      </c>
      <c r="C14" s="242" t="s">
        <v>213</v>
      </c>
      <c r="D14" s="242" t="s">
        <v>214</v>
      </c>
      <c r="E14" s="242" t="s">
        <v>910</v>
      </c>
    </row>
    <row r="15" spans="1:5" ht="45">
      <c r="A15" s="242" t="s">
        <v>215</v>
      </c>
      <c r="B15" s="242" t="s">
        <v>216</v>
      </c>
      <c r="C15" s="242" t="s">
        <v>338</v>
      </c>
      <c r="D15" s="242" t="s">
        <v>205</v>
      </c>
      <c r="E15" s="242"/>
    </row>
    <row r="16" spans="1:5" ht="18.75">
      <c r="A16" s="380" t="s">
        <v>399</v>
      </c>
      <c r="B16" s="380"/>
      <c r="C16" s="380"/>
      <c r="D16" s="380"/>
      <c r="E16" s="380"/>
    </row>
    <row r="17" spans="1:5">
      <c r="A17" s="242" t="s">
        <v>219</v>
      </c>
      <c r="B17" s="242" t="s">
        <v>448</v>
      </c>
      <c r="C17" s="242" t="s">
        <v>218</v>
      </c>
      <c r="D17" s="242" t="s">
        <v>214</v>
      </c>
      <c r="E17" s="242"/>
    </row>
    <row r="18" spans="1:5" ht="30">
      <c r="A18" s="242" t="s">
        <v>436</v>
      </c>
      <c r="B18" s="242" t="s">
        <v>449</v>
      </c>
      <c r="C18" s="242" t="s">
        <v>218</v>
      </c>
      <c r="D18" s="242" t="s">
        <v>214</v>
      </c>
      <c r="E18" s="242"/>
    </row>
    <row r="19" spans="1:5" ht="30">
      <c r="A19" s="242" t="s">
        <v>860</v>
      </c>
      <c r="B19" s="242" t="s">
        <v>450</v>
      </c>
      <c r="C19" s="242" t="s">
        <v>218</v>
      </c>
      <c r="D19" s="242" t="s">
        <v>214</v>
      </c>
      <c r="E19" s="242"/>
    </row>
    <row r="20" spans="1:5" ht="30">
      <c r="A20" s="242" t="s">
        <v>437</v>
      </c>
      <c r="B20" s="242" t="s">
        <v>451</v>
      </c>
      <c r="C20" s="242" t="s">
        <v>218</v>
      </c>
      <c r="D20" s="242" t="s">
        <v>214</v>
      </c>
      <c r="E20" s="242"/>
    </row>
    <row r="21" spans="1:5">
      <c r="A21" s="242" t="s">
        <v>220</v>
      </c>
      <c r="B21" s="242" t="s">
        <v>452</v>
      </c>
      <c r="C21" s="242" t="s">
        <v>218</v>
      </c>
      <c r="D21" s="242" t="s">
        <v>214</v>
      </c>
      <c r="E21" s="242"/>
    </row>
    <row r="22" spans="1:5" ht="30">
      <c r="A22" s="242" t="s">
        <v>440</v>
      </c>
      <c r="B22" s="242" t="s">
        <v>453</v>
      </c>
      <c r="C22" s="242" t="s">
        <v>218</v>
      </c>
      <c r="D22" s="242" t="s">
        <v>214</v>
      </c>
      <c r="E22" s="242"/>
    </row>
    <row r="23" spans="1:5" ht="30">
      <c r="A23" s="242" t="s">
        <v>861</v>
      </c>
      <c r="B23" s="242" t="s">
        <v>454</v>
      </c>
      <c r="C23" s="242" t="s">
        <v>218</v>
      </c>
      <c r="D23" s="242" t="s">
        <v>214</v>
      </c>
      <c r="E23" s="242"/>
    </row>
    <row r="24" spans="1:5" ht="30">
      <c r="A24" s="242" t="s">
        <v>441</v>
      </c>
      <c r="B24" s="242" t="s">
        <v>455</v>
      </c>
      <c r="C24" s="242" t="s">
        <v>218</v>
      </c>
      <c r="D24" s="242" t="s">
        <v>214</v>
      </c>
      <c r="E24" s="242"/>
    </row>
    <row r="25" spans="1:5">
      <c r="A25" s="242" t="s">
        <v>221</v>
      </c>
      <c r="B25" s="242" t="s">
        <v>456</v>
      </c>
      <c r="C25" s="242" t="s">
        <v>218</v>
      </c>
      <c r="D25" s="242" t="s">
        <v>214</v>
      </c>
      <c r="E25" s="242"/>
    </row>
    <row r="26" spans="1:5" ht="30">
      <c r="A26" s="242" t="s">
        <v>442</v>
      </c>
      <c r="B26" s="242" t="s">
        <v>457</v>
      </c>
      <c r="C26" s="242" t="s">
        <v>218</v>
      </c>
      <c r="D26" s="242" t="s">
        <v>214</v>
      </c>
      <c r="E26" s="242"/>
    </row>
    <row r="27" spans="1:5" ht="30">
      <c r="A27" s="242" t="s">
        <v>862</v>
      </c>
      <c r="B27" s="242" t="s">
        <v>458</v>
      </c>
      <c r="C27" s="242" t="s">
        <v>218</v>
      </c>
      <c r="D27" s="242" t="s">
        <v>214</v>
      </c>
      <c r="E27" s="242"/>
    </row>
    <row r="28" spans="1:5" ht="30">
      <c r="A28" s="242" t="s">
        <v>443</v>
      </c>
      <c r="B28" s="242" t="s">
        <v>459</v>
      </c>
      <c r="C28" s="242" t="s">
        <v>218</v>
      </c>
      <c r="D28" s="242" t="s">
        <v>214</v>
      </c>
      <c r="E28" s="242"/>
    </row>
    <row r="29" spans="1:5">
      <c r="A29" s="242" t="s">
        <v>901</v>
      </c>
      <c r="B29" s="242" t="s">
        <v>843</v>
      </c>
      <c r="C29" s="242" t="s">
        <v>218</v>
      </c>
      <c r="D29" s="242" t="s">
        <v>214</v>
      </c>
      <c r="E29" s="242"/>
    </row>
    <row r="30" spans="1:5" ht="30">
      <c r="A30" s="242" t="s">
        <v>902</v>
      </c>
      <c r="B30" s="242" t="s">
        <v>844</v>
      </c>
      <c r="C30" s="242" t="s">
        <v>218</v>
      </c>
      <c r="D30" s="242" t="s">
        <v>214</v>
      </c>
      <c r="E30" s="242"/>
    </row>
    <row r="31" spans="1:5" ht="30">
      <c r="A31" s="242" t="s">
        <v>903</v>
      </c>
      <c r="B31" s="242" t="s">
        <v>845</v>
      </c>
      <c r="C31" s="242" t="s">
        <v>218</v>
      </c>
      <c r="D31" s="242" t="s">
        <v>214</v>
      </c>
      <c r="E31" s="242"/>
    </row>
    <row r="32" spans="1:5" ht="30">
      <c r="A32" s="242" t="s">
        <v>904</v>
      </c>
      <c r="B32" s="242" t="s">
        <v>846</v>
      </c>
      <c r="C32" s="242" t="s">
        <v>218</v>
      </c>
      <c r="D32" s="242" t="s">
        <v>214</v>
      </c>
      <c r="E32" s="242"/>
    </row>
    <row r="33" spans="1:5" ht="30">
      <c r="A33" s="242" t="s">
        <v>222</v>
      </c>
      <c r="B33" s="242" t="s">
        <v>460</v>
      </c>
      <c r="C33" s="242" t="s">
        <v>218</v>
      </c>
      <c r="D33" s="242" t="s">
        <v>214</v>
      </c>
      <c r="E33" s="242"/>
    </row>
    <row r="34" spans="1:5" ht="30">
      <c r="A34" s="242" t="s">
        <v>444</v>
      </c>
      <c r="B34" s="242" t="s">
        <v>461</v>
      </c>
      <c r="C34" s="242" t="s">
        <v>218</v>
      </c>
      <c r="D34" s="242" t="s">
        <v>214</v>
      </c>
      <c r="E34" s="242"/>
    </row>
    <row r="35" spans="1:5" ht="30">
      <c r="A35" s="242" t="s">
        <v>863</v>
      </c>
      <c r="B35" s="242" t="s">
        <v>462</v>
      </c>
      <c r="C35" s="242" t="s">
        <v>218</v>
      </c>
      <c r="D35" s="242" t="s">
        <v>214</v>
      </c>
      <c r="E35" s="242"/>
    </row>
    <row r="36" spans="1:5" ht="30">
      <c r="A36" s="242" t="s">
        <v>445</v>
      </c>
      <c r="B36" s="242" t="s">
        <v>463</v>
      </c>
      <c r="C36" s="242" t="s">
        <v>218</v>
      </c>
      <c r="D36" s="242" t="s">
        <v>214</v>
      </c>
      <c r="E36" s="242"/>
    </row>
    <row r="37" spans="1:5">
      <c r="A37" s="242" t="s">
        <v>223</v>
      </c>
      <c r="B37" s="242" t="s">
        <v>464</v>
      </c>
      <c r="C37" s="242" t="s">
        <v>218</v>
      </c>
      <c r="D37" s="242" t="s">
        <v>214</v>
      </c>
      <c r="E37" s="242"/>
    </row>
    <row r="38" spans="1:5" ht="30">
      <c r="A38" s="242" t="s">
        <v>446</v>
      </c>
      <c r="B38" s="242" t="s">
        <v>465</v>
      </c>
      <c r="C38" s="242" t="s">
        <v>218</v>
      </c>
      <c r="D38" s="242" t="s">
        <v>214</v>
      </c>
      <c r="E38" s="242"/>
    </row>
    <row r="39" spans="1:5" ht="30">
      <c r="A39" s="242" t="s">
        <v>864</v>
      </c>
      <c r="B39" s="242" t="s">
        <v>466</v>
      </c>
      <c r="C39" s="242" t="s">
        <v>218</v>
      </c>
      <c r="D39" s="242" t="s">
        <v>214</v>
      </c>
      <c r="E39" s="242"/>
    </row>
    <row r="40" spans="1:5" ht="30">
      <c r="A40" s="242" t="s">
        <v>447</v>
      </c>
      <c r="B40" s="242" t="s">
        <v>467</v>
      </c>
      <c r="C40" s="242" t="s">
        <v>218</v>
      </c>
      <c r="D40" s="242" t="s">
        <v>214</v>
      </c>
      <c r="E40" s="242"/>
    </row>
    <row r="41" spans="1:5">
      <c r="A41" s="242" t="s">
        <v>848</v>
      </c>
      <c r="B41" s="242" t="s">
        <v>853</v>
      </c>
      <c r="C41" s="242" t="s">
        <v>218</v>
      </c>
      <c r="D41" s="242" t="s">
        <v>214</v>
      </c>
      <c r="E41" s="242"/>
    </row>
    <row r="42" spans="1:5" ht="30">
      <c r="A42" s="242" t="s">
        <v>849</v>
      </c>
      <c r="B42" s="242" t="s">
        <v>847</v>
      </c>
      <c r="C42" s="242" t="s">
        <v>218</v>
      </c>
      <c r="D42" s="242" t="s">
        <v>214</v>
      </c>
      <c r="E42" s="242"/>
    </row>
    <row r="43" spans="1:5" ht="30">
      <c r="A43" s="242" t="s">
        <v>850</v>
      </c>
      <c r="B43" s="242" t="s">
        <v>852</v>
      </c>
      <c r="C43" s="242" t="s">
        <v>218</v>
      </c>
      <c r="D43" s="242" t="s">
        <v>214</v>
      </c>
      <c r="E43" s="242"/>
    </row>
    <row r="44" spans="1:5" ht="30">
      <c r="A44" s="242" t="s">
        <v>851</v>
      </c>
      <c r="B44" s="242" t="s">
        <v>854</v>
      </c>
      <c r="C44" s="242" t="s">
        <v>218</v>
      </c>
      <c r="D44" s="242" t="s">
        <v>214</v>
      </c>
      <c r="E44" s="242"/>
    </row>
    <row r="45" spans="1:5" ht="30">
      <c r="A45" s="242" t="s">
        <v>906</v>
      </c>
      <c r="B45" s="242" t="s">
        <v>855</v>
      </c>
      <c r="C45" s="242" t="s">
        <v>218</v>
      </c>
      <c r="D45" s="242" t="s">
        <v>214</v>
      </c>
      <c r="E45" s="242"/>
    </row>
    <row r="46" spans="1:5" ht="30">
      <c r="A46" s="242" t="s">
        <v>907</v>
      </c>
      <c r="B46" s="242" t="s">
        <v>856</v>
      </c>
      <c r="C46" s="242" t="s">
        <v>218</v>
      </c>
      <c r="D46" s="242" t="s">
        <v>214</v>
      </c>
      <c r="E46" s="242"/>
    </row>
    <row r="47" spans="1:5">
      <c r="A47" s="242" t="s">
        <v>217</v>
      </c>
      <c r="B47" s="242" t="s">
        <v>468</v>
      </c>
      <c r="C47" s="242" t="s">
        <v>218</v>
      </c>
      <c r="D47" s="242" t="s">
        <v>214</v>
      </c>
      <c r="E47" s="242"/>
    </row>
    <row r="48" spans="1:5" ht="30">
      <c r="A48" s="242" t="s">
        <v>438</v>
      </c>
      <c r="B48" s="242" t="s">
        <v>469</v>
      </c>
      <c r="C48" s="242" t="s">
        <v>218</v>
      </c>
      <c r="D48" s="242" t="s">
        <v>214</v>
      </c>
      <c r="E48" s="242"/>
    </row>
    <row r="49" spans="1:5" ht="30">
      <c r="A49" s="242" t="s">
        <v>865</v>
      </c>
      <c r="B49" s="242" t="s">
        <v>470</v>
      </c>
      <c r="C49" s="242" t="s">
        <v>218</v>
      </c>
      <c r="D49" s="242" t="s">
        <v>214</v>
      </c>
      <c r="E49" s="242"/>
    </row>
    <row r="50" spans="1:5" ht="30">
      <c r="A50" s="242" t="s">
        <v>439</v>
      </c>
      <c r="B50" s="242" t="s">
        <v>471</v>
      </c>
      <c r="C50" s="242" t="s">
        <v>218</v>
      </c>
      <c r="D50" s="242" t="s">
        <v>214</v>
      </c>
      <c r="E50" s="242"/>
    </row>
    <row r="51" spans="1:5" ht="30">
      <c r="A51" s="242"/>
      <c r="B51" s="242" t="s">
        <v>105</v>
      </c>
      <c r="C51" s="242"/>
      <c r="D51" s="242"/>
      <c r="E51" s="242"/>
    </row>
    <row r="52" spans="1:5" ht="30">
      <c r="A52" s="242"/>
      <c r="B52" s="242" t="s">
        <v>106</v>
      </c>
      <c r="C52" s="242"/>
      <c r="D52" s="242"/>
      <c r="E52" s="242"/>
    </row>
    <row r="53" spans="1:5" ht="30">
      <c r="A53" s="242"/>
      <c r="B53" s="242" t="s">
        <v>107</v>
      </c>
      <c r="C53" s="242"/>
      <c r="D53" s="242"/>
      <c r="E53" s="242"/>
    </row>
    <row r="54" spans="1:5" ht="30">
      <c r="A54" s="242"/>
      <c r="B54" s="242" t="s">
        <v>108</v>
      </c>
      <c r="C54" s="242"/>
      <c r="D54" s="242"/>
      <c r="E54" s="242"/>
    </row>
    <row r="55" spans="1:5" ht="30">
      <c r="A55" s="242"/>
      <c r="B55" s="242" t="s">
        <v>109</v>
      </c>
      <c r="C55" s="242"/>
      <c r="D55" s="242"/>
      <c r="E55" s="242"/>
    </row>
    <row r="56" spans="1:5" ht="30">
      <c r="A56" s="242"/>
      <c r="B56" s="242" t="s">
        <v>110</v>
      </c>
      <c r="C56" s="242"/>
      <c r="D56" s="242"/>
      <c r="E56" s="242"/>
    </row>
    <row r="57" spans="1:5" ht="30">
      <c r="A57" s="242"/>
      <c r="B57" s="242" t="s">
        <v>356</v>
      </c>
      <c r="C57" s="242"/>
      <c r="D57" s="242"/>
      <c r="E57" s="242"/>
    </row>
    <row r="58" spans="1:5" ht="30">
      <c r="A58" s="242" t="s">
        <v>554</v>
      </c>
      <c r="B58" s="242" t="s">
        <v>528</v>
      </c>
      <c r="C58" s="242"/>
      <c r="D58" s="242"/>
      <c r="E58" s="242"/>
    </row>
    <row r="59" spans="1:5" ht="18.75">
      <c r="A59" s="380" t="s">
        <v>401</v>
      </c>
      <c r="B59" s="380"/>
      <c r="C59" s="380"/>
      <c r="D59" s="380"/>
      <c r="E59" s="380"/>
    </row>
    <row r="60" spans="1:5" ht="30">
      <c r="A60" s="381"/>
      <c r="B60" s="242" t="s">
        <v>85</v>
      </c>
      <c r="C60" s="242"/>
      <c r="D60" s="242"/>
      <c r="E60" s="242"/>
    </row>
    <row r="61" spans="1:5" ht="30">
      <c r="A61" s="381"/>
      <c r="B61" s="242" t="s">
        <v>603</v>
      </c>
      <c r="C61" s="242"/>
      <c r="D61" s="242"/>
      <c r="E61" s="242"/>
    </row>
    <row r="62" spans="1:5" ht="30">
      <c r="A62" s="381"/>
      <c r="B62" s="242" t="s">
        <v>64</v>
      </c>
      <c r="C62" s="242"/>
      <c r="D62" s="242"/>
      <c r="E62" s="242"/>
    </row>
    <row r="63" spans="1:5">
      <c r="A63" s="381" t="s">
        <v>246</v>
      </c>
      <c r="B63" s="242" t="s">
        <v>156</v>
      </c>
      <c r="C63" s="242" t="s">
        <v>224</v>
      </c>
      <c r="D63" s="242" t="s">
        <v>205</v>
      </c>
      <c r="E63" s="242"/>
    </row>
    <row r="64" spans="1:5" ht="30">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30">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30">
      <c r="A74" s="382" t="s">
        <v>497</v>
      </c>
      <c r="B74" s="383" t="s">
        <v>167</v>
      </c>
      <c r="C74" s="383" t="s">
        <v>224</v>
      </c>
      <c r="D74" s="383" t="s">
        <v>205</v>
      </c>
      <c r="E74" s="242"/>
    </row>
    <row r="75" spans="1:5">
      <c r="A75" s="384" t="s">
        <v>859</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756</v>
      </c>
      <c r="B78" s="242" t="s">
        <v>642</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720</v>
      </c>
      <c r="B81" s="242" t="s">
        <v>643</v>
      </c>
      <c r="C81" s="242" t="s">
        <v>224</v>
      </c>
      <c r="D81" s="242" t="s">
        <v>205</v>
      </c>
      <c r="E81" s="242"/>
    </row>
    <row r="82" spans="1:5">
      <c r="A82" s="384" t="s">
        <v>721</v>
      </c>
      <c r="B82" s="242" t="s">
        <v>644</v>
      </c>
      <c r="C82" s="242" t="s">
        <v>224</v>
      </c>
      <c r="D82" s="242" t="s">
        <v>205</v>
      </c>
      <c r="E82" s="242"/>
    </row>
    <row r="83" spans="1:5">
      <c r="A83" s="385" t="s">
        <v>866</v>
      </c>
      <c r="B83" s="242" t="s">
        <v>173</v>
      </c>
      <c r="C83" s="242" t="s">
        <v>224</v>
      </c>
      <c r="D83" s="242" t="s">
        <v>205</v>
      </c>
      <c r="E83" s="242"/>
    </row>
    <row r="84" spans="1:5">
      <c r="A84" s="384" t="s">
        <v>722</v>
      </c>
      <c r="B84" s="242" t="s">
        <v>645</v>
      </c>
      <c r="C84" s="242" t="s">
        <v>224</v>
      </c>
      <c r="D84" s="242" t="s">
        <v>205</v>
      </c>
      <c r="E84" s="242"/>
    </row>
    <row r="85" spans="1:5">
      <c r="A85" s="384" t="s">
        <v>723</v>
      </c>
      <c r="B85" s="242" t="s">
        <v>646</v>
      </c>
      <c r="C85" s="242" t="s">
        <v>224</v>
      </c>
      <c r="D85" s="242" t="s">
        <v>205</v>
      </c>
      <c r="E85" s="242"/>
    </row>
    <row r="86" spans="1:5">
      <c r="A86" s="386" t="s">
        <v>754</v>
      </c>
      <c r="B86" s="383" t="s">
        <v>724</v>
      </c>
      <c r="C86" s="242" t="s">
        <v>224</v>
      </c>
      <c r="D86" s="242" t="s">
        <v>205</v>
      </c>
      <c r="E86" s="242"/>
    </row>
    <row r="87" spans="1:5">
      <c r="A87" s="384" t="s">
        <v>725</v>
      </c>
      <c r="B87" s="242" t="s">
        <v>647</v>
      </c>
      <c r="C87" s="242" t="s">
        <v>224</v>
      </c>
      <c r="D87" s="242" t="s">
        <v>205</v>
      </c>
      <c r="E87" s="242"/>
    </row>
    <row r="88" spans="1:5">
      <c r="A88" s="384" t="s">
        <v>256</v>
      </c>
      <c r="B88" s="242" t="s">
        <v>170</v>
      </c>
      <c r="C88" s="242" t="s">
        <v>224</v>
      </c>
      <c r="D88" s="242" t="s">
        <v>205</v>
      </c>
      <c r="E88" s="242"/>
    </row>
    <row r="89" spans="1:5">
      <c r="A89" s="384" t="s">
        <v>726</v>
      </c>
      <c r="B89" s="242" t="s">
        <v>648</v>
      </c>
      <c r="C89" s="242" t="s">
        <v>224</v>
      </c>
      <c r="D89" s="242" t="s">
        <v>205</v>
      </c>
      <c r="E89" s="242"/>
    </row>
    <row r="90" spans="1:5" ht="30">
      <c r="A90" s="384" t="s">
        <v>867</v>
      </c>
      <c r="B90" s="242" t="s">
        <v>649</v>
      </c>
      <c r="C90" s="242" t="s">
        <v>224</v>
      </c>
      <c r="D90" s="242" t="s">
        <v>205</v>
      </c>
      <c r="E90" s="242"/>
    </row>
    <row r="91" spans="1:5" ht="30">
      <c r="A91" s="384" t="s">
        <v>868</v>
      </c>
      <c r="B91" s="242" t="s">
        <v>650</v>
      </c>
      <c r="C91" s="242" t="s">
        <v>224</v>
      </c>
      <c r="D91" s="242" t="s">
        <v>205</v>
      </c>
      <c r="E91" s="242"/>
    </row>
    <row r="92" spans="1:5">
      <c r="A92" s="384" t="s">
        <v>260</v>
      </c>
      <c r="B92" s="242" t="s">
        <v>174</v>
      </c>
      <c r="C92" s="242" t="s">
        <v>224</v>
      </c>
      <c r="D92" s="242" t="s">
        <v>205</v>
      </c>
      <c r="E92" s="242"/>
    </row>
    <row r="93" spans="1:5">
      <c r="A93" s="384" t="s">
        <v>727</v>
      </c>
      <c r="B93" s="242" t="s">
        <v>651</v>
      </c>
      <c r="C93" s="242" t="s">
        <v>224</v>
      </c>
      <c r="D93" s="242" t="s">
        <v>205</v>
      </c>
      <c r="E93" s="242"/>
    </row>
    <row r="94" spans="1:5">
      <c r="A94" s="386" t="s">
        <v>755</v>
      </c>
      <c r="B94" s="383" t="s">
        <v>753</v>
      </c>
      <c r="C94" s="242" t="s">
        <v>224</v>
      </c>
      <c r="D94" s="242" t="s">
        <v>205</v>
      </c>
      <c r="E94" s="242"/>
    </row>
    <row r="95" spans="1:5" ht="30">
      <c r="A95" s="384" t="s">
        <v>728</v>
      </c>
      <c r="B95" s="242" t="s">
        <v>652</v>
      </c>
      <c r="C95" s="242" t="s">
        <v>224</v>
      </c>
      <c r="D95" s="242" t="s">
        <v>205</v>
      </c>
      <c r="E95" s="242"/>
    </row>
    <row r="96" spans="1:5">
      <c r="A96" s="384" t="s">
        <v>729</v>
      </c>
      <c r="B96" s="242" t="s">
        <v>653</v>
      </c>
      <c r="C96" s="242" t="s">
        <v>224</v>
      </c>
      <c r="D96" s="242" t="s">
        <v>205</v>
      </c>
      <c r="E96" s="242"/>
    </row>
    <row r="97" spans="1:5" ht="45">
      <c r="A97" s="384" t="s">
        <v>870</v>
      </c>
      <c r="B97" s="242" t="s">
        <v>654</v>
      </c>
      <c r="C97" s="242" t="s">
        <v>224</v>
      </c>
      <c r="D97" s="242" t="s">
        <v>205</v>
      </c>
      <c r="E97" s="242"/>
    </row>
    <row r="98" spans="1:5">
      <c r="A98" s="386" t="s">
        <v>869</v>
      </c>
      <c r="B98" s="383" t="s">
        <v>350</v>
      </c>
      <c r="C98" s="242" t="s">
        <v>224</v>
      </c>
      <c r="D98" s="242" t="s">
        <v>205</v>
      </c>
      <c r="E98" s="242"/>
    </row>
    <row r="99" spans="1:5">
      <c r="A99" s="384" t="s">
        <v>730</v>
      </c>
      <c r="B99" s="242" t="s">
        <v>655</v>
      </c>
      <c r="C99" s="242" t="s">
        <v>224</v>
      </c>
      <c r="D99" s="242" t="s">
        <v>205</v>
      </c>
      <c r="E99" s="242"/>
    </row>
    <row r="100" spans="1:5">
      <c r="A100" s="384" t="s">
        <v>731</v>
      </c>
      <c r="B100" s="242" t="s">
        <v>656</v>
      </c>
      <c r="C100" s="242" t="s">
        <v>224</v>
      </c>
      <c r="D100" s="242" t="s">
        <v>205</v>
      </c>
      <c r="E100" s="242"/>
    </row>
    <row r="101" spans="1:5">
      <c r="A101" s="384" t="s">
        <v>732</v>
      </c>
      <c r="B101" s="242" t="s">
        <v>657</v>
      </c>
      <c r="C101" s="242" t="s">
        <v>224</v>
      </c>
      <c r="D101" s="242" t="s">
        <v>205</v>
      </c>
      <c r="E101" s="242"/>
    </row>
    <row r="102" spans="1:5" ht="30">
      <c r="A102" s="242" t="s">
        <v>733</v>
      </c>
      <c r="B102" s="242" t="s">
        <v>658</v>
      </c>
      <c r="C102" s="242" t="s">
        <v>224</v>
      </c>
      <c r="D102" s="242" t="s">
        <v>205</v>
      </c>
      <c r="E102" s="242"/>
    </row>
    <row r="103" spans="1:5" ht="45">
      <c r="A103" s="242" t="s">
        <v>871</v>
      </c>
      <c r="B103" s="242" t="s">
        <v>659</v>
      </c>
      <c r="C103" s="242" t="s">
        <v>224</v>
      </c>
      <c r="D103" s="242" t="s">
        <v>205</v>
      </c>
      <c r="E103" s="242"/>
    </row>
    <row r="104" spans="1:5" ht="30">
      <c r="A104" s="242" t="s">
        <v>734</v>
      </c>
      <c r="B104" s="242" t="s">
        <v>660</v>
      </c>
      <c r="C104" s="242" t="s">
        <v>224</v>
      </c>
      <c r="D104" s="242" t="s">
        <v>205</v>
      </c>
      <c r="E104" s="242"/>
    </row>
    <row r="105" spans="1:5" ht="30">
      <c r="A105" s="242" t="s">
        <v>735</v>
      </c>
      <c r="B105" s="242" t="s">
        <v>661</v>
      </c>
      <c r="C105" s="242" t="s">
        <v>224</v>
      </c>
      <c r="D105" s="242" t="s">
        <v>205</v>
      </c>
      <c r="E105" s="242"/>
    </row>
    <row r="106" spans="1:5" ht="45">
      <c r="A106" s="242" t="s">
        <v>736</v>
      </c>
      <c r="B106" s="242" t="s">
        <v>662</v>
      </c>
      <c r="C106" s="242" t="s">
        <v>224</v>
      </c>
      <c r="D106" s="242" t="s">
        <v>205</v>
      </c>
      <c r="E106" s="242"/>
    </row>
    <row r="107" spans="1:5">
      <c r="A107" s="242" t="s">
        <v>737</v>
      </c>
      <c r="B107" s="242" t="s">
        <v>663</v>
      </c>
      <c r="C107" s="242" t="s">
        <v>224</v>
      </c>
      <c r="D107" s="242" t="s">
        <v>205</v>
      </c>
      <c r="E107" s="242"/>
    </row>
    <row r="108" spans="1:5">
      <c r="A108" s="242" t="s">
        <v>738</v>
      </c>
      <c r="B108" s="242" t="s">
        <v>664</v>
      </c>
      <c r="C108" s="242" t="s">
        <v>224</v>
      </c>
      <c r="D108" s="242" t="s">
        <v>205</v>
      </c>
      <c r="E108" s="242"/>
    </row>
    <row r="109" spans="1:5">
      <c r="A109" s="383" t="s">
        <v>739</v>
      </c>
      <c r="B109" s="242" t="s">
        <v>665</v>
      </c>
      <c r="C109" s="242" t="s">
        <v>224</v>
      </c>
      <c r="D109" s="242" t="s">
        <v>205</v>
      </c>
      <c r="E109" s="242"/>
    </row>
    <row r="110" spans="1:5">
      <c r="A110" s="242" t="s">
        <v>740</v>
      </c>
      <c r="B110" s="242" t="s">
        <v>666</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30">
      <c r="A116" s="389" t="s">
        <v>262</v>
      </c>
      <c r="B116" s="383" t="s">
        <v>180</v>
      </c>
      <c r="C116" s="383" t="s">
        <v>224</v>
      </c>
      <c r="D116" s="383" t="s">
        <v>205</v>
      </c>
      <c r="E116" s="242"/>
    </row>
    <row r="117" spans="1:5">
      <c r="A117" s="382" t="s">
        <v>498</v>
      </c>
      <c r="B117" s="383" t="s">
        <v>181</v>
      </c>
      <c r="C117" s="383" t="s">
        <v>224</v>
      </c>
      <c r="D117" s="383" t="s">
        <v>205</v>
      </c>
      <c r="E117" s="242"/>
    </row>
    <row r="118" spans="1:5" ht="60">
      <c r="A118" s="242" t="s">
        <v>228</v>
      </c>
      <c r="B118" s="242" t="s">
        <v>118</v>
      </c>
      <c r="C118" s="242" t="s">
        <v>237</v>
      </c>
      <c r="D118" s="242" t="s">
        <v>214</v>
      </c>
      <c r="E118" s="242" t="s">
        <v>779</v>
      </c>
    </row>
    <row r="119" spans="1:5" ht="30">
      <c r="A119" s="242" t="s">
        <v>229</v>
      </c>
      <c r="B119" s="242" t="s">
        <v>139</v>
      </c>
      <c r="C119" s="242" t="s">
        <v>230</v>
      </c>
      <c r="D119" s="242" t="s">
        <v>214</v>
      </c>
      <c r="E119" s="390" t="s">
        <v>826</v>
      </c>
    </row>
    <row r="120" spans="1:5" ht="30">
      <c r="A120" s="242" t="s">
        <v>231</v>
      </c>
      <c r="B120" s="242" t="s">
        <v>140</v>
      </c>
      <c r="C120" s="242" t="s">
        <v>230</v>
      </c>
      <c r="D120" s="242" t="s">
        <v>214</v>
      </c>
      <c r="E120" s="390" t="s">
        <v>826</v>
      </c>
    </row>
    <row r="121" spans="1:5" ht="30">
      <c r="A121" s="242" t="s">
        <v>232</v>
      </c>
      <c r="B121" s="242" t="s">
        <v>141</v>
      </c>
      <c r="C121" s="242" t="s">
        <v>230</v>
      </c>
      <c r="D121" s="242" t="s">
        <v>214</v>
      </c>
      <c r="E121" s="390" t="s">
        <v>826</v>
      </c>
    </row>
    <row r="122" spans="1:5" ht="60">
      <c r="A122" s="242" t="s">
        <v>233</v>
      </c>
      <c r="B122" s="242" t="s">
        <v>142</v>
      </c>
      <c r="C122" s="242" t="s">
        <v>230</v>
      </c>
      <c r="D122" s="242" t="s">
        <v>214</v>
      </c>
      <c r="E122" s="390" t="s">
        <v>836</v>
      </c>
    </row>
    <row r="123" spans="1:5" ht="45">
      <c r="A123" s="242" t="s">
        <v>234</v>
      </c>
      <c r="B123" s="242" t="s">
        <v>143</v>
      </c>
      <c r="C123" s="242" t="s">
        <v>235</v>
      </c>
      <c r="D123" s="242" t="s">
        <v>214</v>
      </c>
      <c r="E123" s="242" t="s">
        <v>505</v>
      </c>
    </row>
    <row r="124" spans="1:5" ht="45">
      <c r="A124" s="242" t="s">
        <v>236</v>
      </c>
      <c r="B124" s="242" t="s">
        <v>144</v>
      </c>
      <c r="C124" s="242" t="s">
        <v>237</v>
      </c>
      <c r="D124" s="242" t="s">
        <v>214</v>
      </c>
      <c r="E124" s="390" t="s">
        <v>827</v>
      </c>
    </row>
    <row r="125" spans="1:5" ht="30">
      <c r="A125" s="242" t="s">
        <v>238</v>
      </c>
      <c r="B125" s="242" t="s">
        <v>145</v>
      </c>
      <c r="C125" s="242" t="s">
        <v>237</v>
      </c>
      <c r="D125" s="242" t="s">
        <v>214</v>
      </c>
      <c r="E125" s="390" t="s">
        <v>826</v>
      </c>
    </row>
    <row r="126" spans="1:5" ht="30">
      <c r="A126" s="383" t="s">
        <v>239</v>
      </c>
      <c r="B126" s="242" t="s">
        <v>146</v>
      </c>
      <c r="C126" s="242" t="s">
        <v>237</v>
      </c>
      <c r="D126" s="242" t="s">
        <v>214</v>
      </c>
      <c r="E126" s="390" t="s">
        <v>833</v>
      </c>
    </row>
    <row r="127" spans="1:5">
      <c r="A127" s="242" t="s">
        <v>240</v>
      </c>
      <c r="B127" s="242" t="s">
        <v>147</v>
      </c>
      <c r="C127" s="242" t="s">
        <v>235</v>
      </c>
      <c r="D127" s="242" t="s">
        <v>214</v>
      </c>
      <c r="E127" s="242" t="s">
        <v>147</v>
      </c>
    </row>
    <row r="128" spans="1:5" ht="30">
      <c r="A128" t="s">
        <v>241</v>
      </c>
      <c r="B128" s="242" t="s">
        <v>148</v>
      </c>
      <c r="C128" s="242" t="s">
        <v>230</v>
      </c>
      <c r="D128" s="242" t="s">
        <v>214</v>
      </c>
      <c r="E128" s="390" t="s">
        <v>826</v>
      </c>
    </row>
    <row r="129" spans="1:5" ht="30">
      <c r="A129" t="s">
        <v>857</v>
      </c>
      <c r="B129" s="242" t="s">
        <v>815</v>
      </c>
      <c r="C129" s="242" t="s">
        <v>230</v>
      </c>
      <c r="D129" s="242" t="s">
        <v>214</v>
      </c>
      <c r="E129" s="390" t="s">
        <v>826</v>
      </c>
    </row>
    <row r="130" spans="1:5" ht="30">
      <c r="A130" t="s">
        <v>905</v>
      </c>
      <c r="B130" s="242" t="s">
        <v>909</v>
      </c>
      <c r="C130" s="242" t="s">
        <v>230</v>
      </c>
      <c r="D130" s="242" t="s">
        <v>214</v>
      </c>
      <c r="E130" s="390" t="s">
        <v>826</v>
      </c>
    </row>
    <row r="131" spans="1:5" ht="90">
      <c r="A131" t="s">
        <v>858</v>
      </c>
      <c r="B131" s="242" t="s">
        <v>817</v>
      </c>
      <c r="C131" s="242" t="s">
        <v>230</v>
      </c>
      <c r="D131" s="242" t="s">
        <v>214</v>
      </c>
      <c r="E131" s="390" t="s">
        <v>832</v>
      </c>
    </row>
    <row r="132" spans="1:5" ht="60">
      <c r="A132" t="s">
        <v>872</v>
      </c>
      <c r="B132" s="242" t="s">
        <v>813</v>
      </c>
      <c r="C132" s="242" t="s">
        <v>230</v>
      </c>
      <c r="D132" s="242" t="s">
        <v>214</v>
      </c>
      <c r="E132" s="390" t="s">
        <v>834</v>
      </c>
    </row>
    <row r="133" spans="1:5" ht="45">
      <c r="A133" t="s">
        <v>873</v>
      </c>
      <c r="B133" s="242" t="s">
        <v>814</v>
      </c>
      <c r="C133" s="242" t="s">
        <v>235</v>
      </c>
      <c r="D133" s="242" t="s">
        <v>214</v>
      </c>
      <c r="E133" s="242" t="s">
        <v>814</v>
      </c>
    </row>
    <row r="134" spans="1:5" ht="45">
      <c r="A134" s="242" t="s">
        <v>242</v>
      </c>
      <c r="B134" s="242" t="s">
        <v>152</v>
      </c>
      <c r="C134" s="242" t="s">
        <v>230</v>
      </c>
      <c r="D134" s="242" t="s">
        <v>214</v>
      </c>
      <c r="E134" s="390" t="s">
        <v>896</v>
      </c>
    </row>
    <row r="135" spans="1:5" ht="30">
      <c r="A135" s="242" t="s">
        <v>243</v>
      </c>
      <c r="B135" s="242" t="s">
        <v>153</v>
      </c>
      <c r="C135" s="242" t="s">
        <v>235</v>
      </c>
      <c r="D135" s="242" t="s">
        <v>214</v>
      </c>
      <c r="E135" s="242" t="s">
        <v>153</v>
      </c>
    </row>
    <row r="136" spans="1:5" ht="45">
      <c r="A136" s="242" t="s">
        <v>874</v>
      </c>
      <c r="B136" s="242" t="s">
        <v>818</v>
      </c>
      <c r="C136" s="242" t="s">
        <v>230</v>
      </c>
      <c r="D136" s="242" t="s">
        <v>214</v>
      </c>
      <c r="E136" s="390" t="s">
        <v>896</v>
      </c>
    </row>
    <row r="137" spans="1:5" ht="30">
      <c r="A137" s="242" t="s">
        <v>875</v>
      </c>
      <c r="B137" s="242" t="s">
        <v>819</v>
      </c>
      <c r="C137" s="242" t="s">
        <v>235</v>
      </c>
      <c r="D137" s="242" t="s">
        <v>214</v>
      </c>
      <c r="E137" s="390" t="s">
        <v>819</v>
      </c>
    </row>
    <row r="138" spans="1:5" ht="45">
      <c r="A138" s="242" t="s">
        <v>876</v>
      </c>
      <c r="B138" s="242" t="s">
        <v>820</v>
      </c>
      <c r="C138" s="242" t="s">
        <v>230</v>
      </c>
      <c r="D138" s="242" t="s">
        <v>214</v>
      </c>
      <c r="E138" s="390" t="s">
        <v>896</v>
      </c>
    </row>
    <row r="139" spans="1:5" ht="45">
      <c r="A139" s="242" t="s">
        <v>877</v>
      </c>
      <c r="B139" s="242" t="s">
        <v>821</v>
      </c>
      <c r="C139" s="242" t="s">
        <v>235</v>
      </c>
      <c r="D139" s="242" t="s">
        <v>214</v>
      </c>
      <c r="E139" s="390" t="s">
        <v>821</v>
      </c>
    </row>
    <row r="140" spans="1:5" ht="45">
      <c r="A140" s="242" t="s">
        <v>878</v>
      </c>
      <c r="B140" s="242" t="s">
        <v>822</v>
      </c>
      <c r="C140" s="242" t="s">
        <v>230</v>
      </c>
      <c r="D140" s="242" t="s">
        <v>214</v>
      </c>
      <c r="E140" s="390" t="s">
        <v>896</v>
      </c>
    </row>
    <row r="141" spans="1:5" ht="30">
      <c r="A141" s="242" t="s">
        <v>879</v>
      </c>
      <c r="B141" s="242" t="s">
        <v>823</v>
      </c>
      <c r="C141" s="242" t="s">
        <v>235</v>
      </c>
      <c r="D141" s="242" t="s">
        <v>214</v>
      </c>
      <c r="E141" s="390" t="s">
        <v>823</v>
      </c>
    </row>
    <row r="142" spans="1:5" ht="90">
      <c r="A142" s="242" t="s">
        <v>880</v>
      </c>
      <c r="B142" s="242" t="s">
        <v>824</v>
      </c>
      <c r="C142" s="242" t="s">
        <v>230</v>
      </c>
      <c r="D142" s="242" t="s">
        <v>214</v>
      </c>
      <c r="E142" s="390" t="s">
        <v>908</v>
      </c>
    </row>
    <row r="143" spans="1:5" ht="30">
      <c r="A143" s="242" t="s">
        <v>881</v>
      </c>
      <c r="B143" s="242" t="s">
        <v>825</v>
      </c>
      <c r="C143" s="242" t="s">
        <v>235</v>
      </c>
      <c r="D143" s="242" t="s">
        <v>214</v>
      </c>
      <c r="E143" s="390" t="s">
        <v>825</v>
      </c>
    </row>
    <row r="144" spans="1:5" ht="45">
      <c r="A144" s="242" t="s">
        <v>244</v>
      </c>
      <c r="B144" s="242" t="s">
        <v>154</v>
      </c>
      <c r="C144" s="242" t="s">
        <v>230</v>
      </c>
      <c r="D144" s="242" t="s">
        <v>214</v>
      </c>
      <c r="E144" s="390" t="s">
        <v>828</v>
      </c>
    </row>
    <row r="145" spans="1:5" ht="60">
      <c r="A145" s="242" t="s">
        <v>882</v>
      </c>
      <c r="B145" s="242" t="s">
        <v>639</v>
      </c>
      <c r="C145" s="242" t="s">
        <v>230</v>
      </c>
      <c r="D145" s="242" t="s">
        <v>214</v>
      </c>
      <c r="E145" s="390" t="s">
        <v>829</v>
      </c>
    </row>
    <row r="146" spans="1:5" ht="60">
      <c r="A146" s="242" t="s">
        <v>883</v>
      </c>
      <c r="B146" s="242" t="s">
        <v>641</v>
      </c>
      <c r="C146" s="242" t="s">
        <v>230</v>
      </c>
      <c r="D146" s="242" t="s">
        <v>214</v>
      </c>
      <c r="E146" s="390" t="s">
        <v>830</v>
      </c>
    </row>
    <row r="147" spans="1:5" ht="60">
      <c r="A147" s="242" t="s">
        <v>884</v>
      </c>
      <c r="B147" s="242" t="s">
        <v>640</v>
      </c>
      <c r="C147" s="242" t="s">
        <v>230</v>
      </c>
      <c r="D147" s="242" t="s">
        <v>214</v>
      </c>
      <c r="E147" s="390" t="s">
        <v>831</v>
      </c>
    </row>
    <row r="148" spans="1:5">
      <c r="A148" s="242" t="s">
        <v>355</v>
      </c>
      <c r="B148" s="242" t="s">
        <v>155</v>
      </c>
      <c r="C148" s="242" t="s">
        <v>370</v>
      </c>
      <c r="D148" s="242" t="s">
        <v>214</v>
      </c>
      <c r="E148" s="242"/>
    </row>
    <row r="149" spans="1:5" ht="45">
      <c r="A149" s="242" t="s">
        <v>885</v>
      </c>
      <c r="B149" s="242" t="s">
        <v>806</v>
      </c>
      <c r="C149" s="242" t="s">
        <v>370</v>
      </c>
      <c r="D149" s="242" t="s">
        <v>214</v>
      </c>
      <c r="E149" s="242" t="s">
        <v>500</v>
      </c>
    </row>
    <row r="150" spans="1:5" ht="30">
      <c r="A150" s="242" t="s">
        <v>475</v>
      </c>
      <c r="B150" s="242" t="s">
        <v>477</v>
      </c>
      <c r="C150" s="242" t="s">
        <v>370</v>
      </c>
      <c r="D150" s="242" t="s">
        <v>214</v>
      </c>
      <c r="E150" s="242" t="s">
        <v>501</v>
      </c>
    </row>
    <row r="151" spans="1:5" ht="30">
      <c r="A151" s="242" t="s">
        <v>476</v>
      </c>
      <c r="B151" s="242" t="s">
        <v>478</v>
      </c>
      <c r="C151" s="242" t="s">
        <v>370</v>
      </c>
      <c r="D151" s="242" t="s">
        <v>214</v>
      </c>
      <c r="E151" s="242"/>
    </row>
    <row r="152" spans="1:5" ht="18.75">
      <c r="A152" s="380" t="s">
        <v>415</v>
      </c>
      <c r="B152" s="380"/>
      <c r="C152" s="380"/>
      <c r="D152" s="380"/>
      <c r="E152" s="380"/>
    </row>
    <row r="153" spans="1:5">
      <c r="A153" s="242" t="s">
        <v>264</v>
      </c>
      <c r="B153" s="242" t="s">
        <v>200</v>
      </c>
      <c r="C153" s="242" t="s">
        <v>204</v>
      </c>
      <c r="D153" s="242" t="s">
        <v>205</v>
      </c>
      <c r="E153" s="242"/>
    </row>
    <row r="154" spans="1:5" ht="45">
      <c r="A154" s="242" t="s">
        <v>341</v>
      </c>
      <c r="B154" s="242" t="s">
        <v>340</v>
      </c>
      <c r="C154" s="242" t="s">
        <v>342</v>
      </c>
      <c r="D154" s="242" t="s">
        <v>205</v>
      </c>
      <c r="E154" s="242" t="s">
        <v>506</v>
      </c>
    </row>
    <row r="155" spans="1:5" ht="30">
      <c r="A155" s="242" t="s">
        <v>229</v>
      </c>
      <c r="B155" s="242" t="s">
        <v>139</v>
      </c>
      <c r="C155" s="242" t="s">
        <v>230</v>
      </c>
      <c r="D155" s="242" t="s">
        <v>214</v>
      </c>
      <c r="E155" s="390" t="s">
        <v>826</v>
      </c>
    </row>
    <row r="156" spans="1:5" ht="30">
      <c r="A156" s="242" t="s">
        <v>231</v>
      </c>
      <c r="B156" s="242" t="s">
        <v>140</v>
      </c>
      <c r="C156" s="242" t="s">
        <v>230</v>
      </c>
      <c r="D156" s="242" t="s">
        <v>214</v>
      </c>
      <c r="E156" s="390" t="s">
        <v>826</v>
      </c>
    </row>
    <row r="157" spans="1:5" ht="30">
      <c r="A157" s="242" t="s">
        <v>232</v>
      </c>
      <c r="B157" s="242" t="s">
        <v>141</v>
      </c>
      <c r="C157" s="242" t="s">
        <v>230</v>
      </c>
      <c r="D157" s="242" t="s">
        <v>214</v>
      </c>
      <c r="E157" s="390" t="s">
        <v>826</v>
      </c>
    </row>
    <row r="158" spans="1:5" ht="60">
      <c r="A158" s="242" t="s">
        <v>233</v>
      </c>
      <c r="B158" s="242" t="s">
        <v>142</v>
      </c>
      <c r="C158" s="242" t="s">
        <v>230</v>
      </c>
      <c r="D158" s="242" t="s">
        <v>214</v>
      </c>
      <c r="E158" s="390" t="s">
        <v>836</v>
      </c>
    </row>
    <row r="159" spans="1:5" ht="45">
      <c r="A159" s="242" t="s">
        <v>234</v>
      </c>
      <c r="B159" s="242" t="s">
        <v>143</v>
      </c>
      <c r="C159" s="242" t="s">
        <v>235</v>
      </c>
      <c r="D159" s="242" t="s">
        <v>214</v>
      </c>
      <c r="E159" s="242" t="s">
        <v>505</v>
      </c>
    </row>
    <row r="160" spans="1:5" ht="45">
      <c r="A160" s="242" t="s">
        <v>236</v>
      </c>
      <c r="B160" s="242" t="s">
        <v>144</v>
      </c>
      <c r="C160" s="242" t="s">
        <v>237</v>
      </c>
      <c r="D160" s="242" t="s">
        <v>214</v>
      </c>
      <c r="E160" s="390" t="s">
        <v>827</v>
      </c>
    </row>
    <row r="161" spans="1:5" ht="30">
      <c r="A161" s="242" t="s">
        <v>238</v>
      </c>
      <c r="B161" s="242" t="s">
        <v>145</v>
      </c>
      <c r="C161" s="242" t="s">
        <v>237</v>
      </c>
      <c r="D161" s="242" t="s">
        <v>214</v>
      </c>
      <c r="E161" s="390" t="s">
        <v>826</v>
      </c>
    </row>
    <row r="162" spans="1:5" ht="30">
      <c r="A162" s="383" t="s">
        <v>239</v>
      </c>
      <c r="B162" s="242" t="s">
        <v>146</v>
      </c>
      <c r="C162" s="242" t="s">
        <v>237</v>
      </c>
      <c r="D162" s="242" t="s">
        <v>214</v>
      </c>
      <c r="E162" s="390" t="s">
        <v>833</v>
      </c>
    </row>
    <row r="163" spans="1:5">
      <c r="A163" s="242" t="s">
        <v>240</v>
      </c>
      <c r="B163" s="242" t="s">
        <v>147</v>
      </c>
      <c r="C163" s="242" t="s">
        <v>235</v>
      </c>
      <c r="D163" s="242" t="s">
        <v>214</v>
      </c>
      <c r="E163" s="242" t="s">
        <v>147</v>
      </c>
    </row>
    <row r="164" spans="1:5" ht="30">
      <c r="A164" s="242" t="s">
        <v>241</v>
      </c>
      <c r="B164" s="242" t="s">
        <v>148</v>
      </c>
      <c r="C164" s="242" t="s">
        <v>230</v>
      </c>
      <c r="D164" s="242" t="s">
        <v>214</v>
      </c>
      <c r="E164" s="390" t="s">
        <v>826</v>
      </c>
    </row>
    <row r="165" spans="1:5" ht="30">
      <c r="A165" s="242" t="s">
        <v>857</v>
      </c>
      <c r="B165" s="242" t="s">
        <v>815</v>
      </c>
      <c r="C165" s="242" t="s">
        <v>230</v>
      </c>
      <c r="D165" s="242" t="s">
        <v>214</v>
      </c>
      <c r="E165" s="390" t="s">
        <v>826</v>
      </c>
    </row>
    <row r="166" spans="1:5" ht="30">
      <c r="A166" s="242" t="s">
        <v>905</v>
      </c>
      <c r="B166" s="242" t="s">
        <v>909</v>
      </c>
      <c r="C166" s="242" t="s">
        <v>230</v>
      </c>
      <c r="D166" s="242" t="s">
        <v>214</v>
      </c>
      <c r="E166" s="390" t="s">
        <v>826</v>
      </c>
    </row>
    <row r="167" spans="1:5" ht="90">
      <c r="A167" s="242" t="s">
        <v>858</v>
      </c>
      <c r="B167" s="242" t="s">
        <v>817</v>
      </c>
      <c r="C167" s="242" t="s">
        <v>230</v>
      </c>
      <c r="D167" s="242" t="s">
        <v>214</v>
      </c>
      <c r="E167" s="390" t="s">
        <v>832</v>
      </c>
    </row>
    <row r="168" spans="1:5" ht="60">
      <c r="A168" s="242" t="s">
        <v>872</v>
      </c>
      <c r="B168" s="242" t="s">
        <v>813</v>
      </c>
      <c r="C168" s="242" t="s">
        <v>230</v>
      </c>
      <c r="D168" s="242" t="s">
        <v>214</v>
      </c>
      <c r="E168" s="390" t="s">
        <v>834</v>
      </c>
    </row>
    <row r="169" spans="1:5" ht="45">
      <c r="A169" s="242" t="s">
        <v>873</v>
      </c>
      <c r="B169" s="242" t="s">
        <v>814</v>
      </c>
      <c r="C169" s="242" t="s">
        <v>235</v>
      </c>
      <c r="D169" s="242" t="s">
        <v>214</v>
      </c>
      <c r="E169" s="390" t="s">
        <v>814</v>
      </c>
    </row>
    <row r="170" spans="1:5" ht="45">
      <c r="A170" s="242" t="s">
        <v>242</v>
      </c>
      <c r="B170" s="242" t="s">
        <v>152</v>
      </c>
      <c r="C170" s="242" t="s">
        <v>230</v>
      </c>
      <c r="D170" s="242" t="s">
        <v>214</v>
      </c>
      <c r="E170" s="390" t="s">
        <v>896</v>
      </c>
    </row>
    <row r="171" spans="1:5" ht="30">
      <c r="A171" s="242" t="s">
        <v>243</v>
      </c>
      <c r="B171" s="242" t="s">
        <v>153</v>
      </c>
      <c r="C171" s="242" t="s">
        <v>235</v>
      </c>
      <c r="D171" s="242" t="s">
        <v>214</v>
      </c>
      <c r="E171" s="242" t="s">
        <v>153</v>
      </c>
    </row>
    <row r="172" spans="1:5" ht="45">
      <c r="A172" s="242" t="s">
        <v>874</v>
      </c>
      <c r="B172" s="383" t="s">
        <v>818</v>
      </c>
      <c r="C172" s="242" t="s">
        <v>230</v>
      </c>
      <c r="D172" s="242" t="s">
        <v>214</v>
      </c>
      <c r="E172" s="390" t="s">
        <v>896</v>
      </c>
    </row>
    <row r="173" spans="1:5" ht="30">
      <c r="A173" s="242" t="s">
        <v>875</v>
      </c>
      <c r="B173" s="383" t="s">
        <v>819</v>
      </c>
      <c r="C173" s="242" t="s">
        <v>235</v>
      </c>
      <c r="D173" s="242" t="s">
        <v>214</v>
      </c>
      <c r="E173" s="392" t="s">
        <v>819</v>
      </c>
    </row>
    <row r="174" spans="1:5" ht="45">
      <c r="A174" s="242" t="s">
        <v>876</v>
      </c>
      <c r="B174" s="383" t="s">
        <v>820</v>
      </c>
      <c r="C174" s="242" t="s">
        <v>230</v>
      </c>
      <c r="D174" s="242" t="s">
        <v>214</v>
      </c>
      <c r="E174" s="390" t="s">
        <v>896</v>
      </c>
    </row>
    <row r="175" spans="1:5" ht="45">
      <c r="A175" s="242" t="s">
        <v>877</v>
      </c>
      <c r="B175" s="383" t="s">
        <v>821</v>
      </c>
      <c r="C175" s="242" t="s">
        <v>235</v>
      </c>
      <c r="D175" s="242" t="s">
        <v>214</v>
      </c>
      <c r="E175" s="392" t="s">
        <v>821</v>
      </c>
    </row>
    <row r="176" spans="1:5" ht="45">
      <c r="A176" s="242" t="s">
        <v>878</v>
      </c>
      <c r="B176" s="383" t="s">
        <v>822</v>
      </c>
      <c r="C176" s="242" t="s">
        <v>230</v>
      </c>
      <c r="D176" s="242" t="s">
        <v>214</v>
      </c>
      <c r="E176" s="390" t="s">
        <v>896</v>
      </c>
    </row>
    <row r="177" spans="1:5" ht="30">
      <c r="A177" s="242" t="s">
        <v>879</v>
      </c>
      <c r="B177" s="383" t="s">
        <v>823</v>
      </c>
      <c r="C177" s="242" t="s">
        <v>235</v>
      </c>
      <c r="D177" s="242" t="s">
        <v>214</v>
      </c>
      <c r="E177" s="392" t="s">
        <v>823</v>
      </c>
    </row>
    <row r="178" spans="1:5" ht="90">
      <c r="A178" s="242" t="s">
        <v>880</v>
      </c>
      <c r="B178" s="383" t="s">
        <v>824</v>
      </c>
      <c r="C178" s="242" t="s">
        <v>230</v>
      </c>
      <c r="D178" s="242" t="s">
        <v>214</v>
      </c>
      <c r="E178" s="392" t="s">
        <v>908</v>
      </c>
    </row>
    <row r="179" spans="1:5" ht="30">
      <c r="A179" s="242" t="s">
        <v>881</v>
      </c>
      <c r="B179" s="383" t="s">
        <v>825</v>
      </c>
      <c r="C179" s="242" t="s">
        <v>235</v>
      </c>
      <c r="D179" s="242" t="s">
        <v>214</v>
      </c>
      <c r="E179" s="392" t="s">
        <v>825</v>
      </c>
    </row>
    <row r="180" spans="1:5" ht="45">
      <c r="A180" s="242" t="s">
        <v>244</v>
      </c>
      <c r="B180" s="242" t="s">
        <v>154</v>
      </c>
      <c r="C180" s="242" t="s">
        <v>230</v>
      </c>
      <c r="D180" s="242" t="s">
        <v>214</v>
      </c>
      <c r="E180" s="390" t="s">
        <v>828</v>
      </c>
    </row>
    <row r="181" spans="1:5" ht="120">
      <c r="A181" s="242" t="s">
        <v>473</v>
      </c>
      <c r="B181" s="242" t="s">
        <v>404</v>
      </c>
      <c r="C181" s="242" t="s">
        <v>370</v>
      </c>
      <c r="D181" s="242" t="s">
        <v>214</v>
      </c>
      <c r="E181" s="242" t="s">
        <v>571</v>
      </c>
    </row>
    <row r="182" spans="1:5" ht="45">
      <c r="A182" s="242" t="s">
        <v>472</v>
      </c>
      <c r="B182" s="242" t="s">
        <v>421</v>
      </c>
      <c r="C182" s="242" t="s">
        <v>489</v>
      </c>
      <c r="D182" s="242" t="s">
        <v>205</v>
      </c>
      <c r="E182" s="390" t="s">
        <v>835</v>
      </c>
    </row>
    <row r="183" spans="1:5" ht="45">
      <c r="A183" s="242" t="s">
        <v>296</v>
      </c>
      <c r="B183" s="242" t="s">
        <v>280</v>
      </c>
      <c r="C183" s="242" t="s">
        <v>343</v>
      </c>
      <c r="D183" s="242" t="s">
        <v>205</v>
      </c>
      <c r="E183" s="390" t="s">
        <v>835</v>
      </c>
    </row>
    <row r="184" spans="1:5" ht="45">
      <c r="A184" s="242" t="s">
        <v>474</v>
      </c>
      <c r="B184" s="242" t="s">
        <v>281</v>
      </c>
      <c r="C184" s="242" t="s">
        <v>490</v>
      </c>
      <c r="D184" s="242" t="s">
        <v>205</v>
      </c>
      <c r="E184" s="390" t="s">
        <v>835</v>
      </c>
    </row>
    <row r="185" spans="1:5" ht="45">
      <c r="A185" s="242" t="s">
        <v>894</v>
      </c>
      <c r="B185" s="242" t="s">
        <v>353</v>
      </c>
      <c r="C185" s="242" t="s">
        <v>491</v>
      </c>
      <c r="D185" s="242" t="s">
        <v>205</v>
      </c>
      <c r="E185" s="390" t="s">
        <v>835</v>
      </c>
    </row>
    <row r="186" spans="1:5">
      <c r="A186" s="242" t="s">
        <v>228</v>
      </c>
      <c r="B186" s="242" t="s">
        <v>118</v>
      </c>
      <c r="C186" s="242" t="s">
        <v>237</v>
      </c>
      <c r="D186" s="242" t="s">
        <v>214</v>
      </c>
      <c r="E186" s="242"/>
    </row>
    <row r="187" spans="1:5" ht="18.75">
      <c r="A187" s="380" t="s">
        <v>416</v>
      </c>
      <c r="B187" s="380"/>
      <c r="C187" s="380"/>
      <c r="D187" s="380"/>
      <c r="E187" s="380"/>
    </row>
    <row r="188" spans="1:5">
      <c r="A188" s="242" t="s">
        <v>264</v>
      </c>
      <c r="B188" s="242" t="s">
        <v>200</v>
      </c>
      <c r="C188" s="242" t="s">
        <v>204</v>
      </c>
      <c r="D188" s="242" t="s">
        <v>205</v>
      </c>
      <c r="E188" s="242"/>
    </row>
    <row r="189" spans="1:5" ht="45">
      <c r="A189" s="242" t="s">
        <v>341</v>
      </c>
      <c r="B189" s="242" t="s">
        <v>340</v>
      </c>
      <c r="C189" s="242" t="s">
        <v>342</v>
      </c>
      <c r="D189" s="242" t="s">
        <v>205</v>
      </c>
      <c r="E189" s="242" t="s">
        <v>506</v>
      </c>
    </row>
    <row r="190" spans="1:5" ht="30">
      <c r="A190" s="242" t="s">
        <v>229</v>
      </c>
      <c r="B190" s="242" t="s">
        <v>139</v>
      </c>
      <c r="C190" s="242" t="s">
        <v>230</v>
      </c>
      <c r="D190" s="242" t="s">
        <v>214</v>
      </c>
      <c r="E190" s="390" t="s">
        <v>826</v>
      </c>
    </row>
    <row r="191" spans="1:5" ht="30">
      <c r="A191" s="242" t="s">
        <v>231</v>
      </c>
      <c r="B191" s="242" t="s">
        <v>140</v>
      </c>
      <c r="C191" s="242" t="s">
        <v>230</v>
      </c>
      <c r="D191" s="242" t="s">
        <v>214</v>
      </c>
      <c r="E191" s="390" t="s">
        <v>826</v>
      </c>
    </row>
    <row r="192" spans="1:5" ht="30">
      <c r="A192" s="242" t="s">
        <v>232</v>
      </c>
      <c r="B192" s="242" t="s">
        <v>141</v>
      </c>
      <c r="C192" s="242" t="s">
        <v>230</v>
      </c>
      <c r="D192" s="242" t="s">
        <v>214</v>
      </c>
      <c r="E192" s="390" t="s">
        <v>826</v>
      </c>
    </row>
    <row r="193" spans="1:5" ht="60">
      <c r="A193" s="242" t="s">
        <v>233</v>
      </c>
      <c r="B193" s="242" t="s">
        <v>142</v>
      </c>
      <c r="C193" s="242" t="s">
        <v>230</v>
      </c>
      <c r="D193" s="242" t="s">
        <v>214</v>
      </c>
      <c r="E193" s="390" t="s">
        <v>836</v>
      </c>
    </row>
    <row r="194" spans="1:5" ht="45">
      <c r="A194" s="242" t="s">
        <v>234</v>
      </c>
      <c r="B194" s="242" t="s">
        <v>143</v>
      </c>
      <c r="C194" s="242" t="s">
        <v>235</v>
      </c>
      <c r="D194" s="242" t="s">
        <v>214</v>
      </c>
      <c r="E194" s="242" t="s">
        <v>505</v>
      </c>
    </row>
    <row r="195" spans="1:5" ht="45">
      <c r="A195" s="242" t="s">
        <v>236</v>
      </c>
      <c r="B195" s="242" t="s">
        <v>144</v>
      </c>
      <c r="C195" s="242" t="s">
        <v>237</v>
      </c>
      <c r="D195" s="242" t="s">
        <v>214</v>
      </c>
      <c r="E195" s="390" t="s">
        <v>827</v>
      </c>
    </row>
    <row r="196" spans="1:5" ht="30">
      <c r="A196" s="242" t="s">
        <v>238</v>
      </c>
      <c r="B196" s="242" t="s">
        <v>145</v>
      </c>
      <c r="C196" s="242" t="s">
        <v>237</v>
      </c>
      <c r="D196" s="242" t="s">
        <v>214</v>
      </c>
      <c r="E196" s="390" t="s">
        <v>826</v>
      </c>
    </row>
    <row r="197" spans="1:5" ht="30">
      <c r="A197" s="383" t="s">
        <v>239</v>
      </c>
      <c r="B197" s="242" t="s">
        <v>146</v>
      </c>
      <c r="C197" s="242" t="s">
        <v>237</v>
      </c>
      <c r="D197" s="242" t="s">
        <v>214</v>
      </c>
      <c r="E197" s="390" t="s">
        <v>833</v>
      </c>
    </row>
    <row r="198" spans="1:5">
      <c r="A198" s="242" t="s">
        <v>240</v>
      </c>
      <c r="B198" s="242" t="s">
        <v>147</v>
      </c>
      <c r="C198" s="242" t="s">
        <v>235</v>
      </c>
      <c r="D198" s="242" t="s">
        <v>214</v>
      </c>
      <c r="E198" s="242" t="s">
        <v>147</v>
      </c>
    </row>
    <row r="199" spans="1:5" ht="30">
      <c r="A199" s="242" t="s">
        <v>241</v>
      </c>
      <c r="B199" s="242" t="s">
        <v>148</v>
      </c>
      <c r="C199" s="242" t="s">
        <v>230</v>
      </c>
      <c r="D199" s="242" t="s">
        <v>214</v>
      </c>
      <c r="E199" s="390" t="s">
        <v>826</v>
      </c>
    </row>
    <row r="200" spans="1:5" ht="30">
      <c r="A200" s="242" t="s">
        <v>857</v>
      </c>
      <c r="B200" s="242" t="s">
        <v>815</v>
      </c>
      <c r="C200" s="242" t="s">
        <v>230</v>
      </c>
      <c r="D200" s="242" t="s">
        <v>214</v>
      </c>
      <c r="E200" s="390" t="s">
        <v>826</v>
      </c>
    </row>
    <row r="201" spans="1:5" ht="30">
      <c r="A201" s="242" t="s">
        <v>905</v>
      </c>
      <c r="B201" s="242" t="s">
        <v>909</v>
      </c>
      <c r="C201" s="242" t="s">
        <v>230</v>
      </c>
      <c r="D201" s="242" t="s">
        <v>214</v>
      </c>
      <c r="E201" s="390" t="s">
        <v>826</v>
      </c>
    </row>
    <row r="202" spans="1:5" ht="90">
      <c r="A202" s="242" t="s">
        <v>858</v>
      </c>
      <c r="B202" s="242" t="s">
        <v>817</v>
      </c>
      <c r="C202" s="242" t="s">
        <v>230</v>
      </c>
      <c r="D202" s="242" t="s">
        <v>214</v>
      </c>
      <c r="E202" s="390" t="s">
        <v>832</v>
      </c>
    </row>
    <row r="203" spans="1:5" ht="60">
      <c r="A203" s="242" t="s">
        <v>872</v>
      </c>
      <c r="B203" s="242" t="s">
        <v>813</v>
      </c>
      <c r="C203" s="242" t="s">
        <v>230</v>
      </c>
      <c r="D203" s="242" t="s">
        <v>214</v>
      </c>
      <c r="E203" s="390" t="s">
        <v>834</v>
      </c>
    </row>
    <row r="204" spans="1:5" ht="45">
      <c r="A204" s="242" t="s">
        <v>873</v>
      </c>
      <c r="B204" s="242" t="s">
        <v>814</v>
      </c>
      <c r="C204" s="242" t="s">
        <v>235</v>
      </c>
      <c r="D204" s="242" t="s">
        <v>214</v>
      </c>
      <c r="E204" s="390" t="s">
        <v>814</v>
      </c>
    </row>
    <row r="205" spans="1:5" ht="45">
      <c r="A205" s="242" t="s">
        <v>242</v>
      </c>
      <c r="B205" s="242" t="s">
        <v>152</v>
      </c>
      <c r="C205" s="242" t="s">
        <v>230</v>
      </c>
      <c r="D205" s="242" t="s">
        <v>214</v>
      </c>
      <c r="E205" s="390" t="s">
        <v>896</v>
      </c>
    </row>
    <row r="206" spans="1:5" ht="30">
      <c r="A206" s="242" t="s">
        <v>243</v>
      </c>
      <c r="B206" s="242" t="s">
        <v>153</v>
      </c>
      <c r="C206" s="242" t="s">
        <v>235</v>
      </c>
      <c r="D206" s="242" t="s">
        <v>214</v>
      </c>
      <c r="E206" s="242" t="s">
        <v>153</v>
      </c>
    </row>
    <row r="207" spans="1:5" ht="45">
      <c r="A207" s="242" t="s">
        <v>244</v>
      </c>
      <c r="B207" s="242" t="s">
        <v>154</v>
      </c>
      <c r="C207" s="242" t="s">
        <v>230</v>
      </c>
      <c r="D207" s="242" t="s">
        <v>214</v>
      </c>
      <c r="E207" s="390" t="s">
        <v>828</v>
      </c>
    </row>
    <row r="208" spans="1:5" ht="45">
      <c r="A208" s="242" t="s">
        <v>299</v>
      </c>
      <c r="B208" s="242" t="s">
        <v>282</v>
      </c>
      <c r="C208" s="242" t="s">
        <v>344</v>
      </c>
      <c r="D208" s="242" t="s">
        <v>205</v>
      </c>
      <c r="E208" s="390" t="s">
        <v>835</v>
      </c>
    </row>
    <row r="209" spans="1:5" ht="45">
      <c r="A209" s="242" t="s">
        <v>300</v>
      </c>
      <c r="B209" s="242" t="s">
        <v>283</v>
      </c>
      <c r="C209" s="242" t="s">
        <v>345</v>
      </c>
      <c r="D209" s="242" t="s">
        <v>205</v>
      </c>
      <c r="E209" s="390" t="s">
        <v>835</v>
      </c>
    </row>
    <row r="210" spans="1:5" ht="45">
      <c r="A210" s="242" t="s">
        <v>894</v>
      </c>
      <c r="B210" s="242" t="s">
        <v>353</v>
      </c>
      <c r="C210" s="242" t="s">
        <v>491</v>
      </c>
      <c r="D210" s="242" t="s">
        <v>205</v>
      </c>
      <c r="E210" s="390" t="s">
        <v>835</v>
      </c>
    </row>
    <row r="211" spans="1:5">
      <c r="A211" s="242" t="s">
        <v>228</v>
      </c>
      <c r="B211" s="242" t="s">
        <v>118</v>
      </c>
      <c r="C211" s="242" t="s">
        <v>237</v>
      </c>
      <c r="D211" s="242" t="s">
        <v>214</v>
      </c>
      <c r="E211" s="242"/>
    </row>
    <row r="212" spans="1:5" ht="120">
      <c r="A212" s="242" t="s">
        <v>473</v>
      </c>
      <c r="B212" s="242" t="s">
        <v>404</v>
      </c>
      <c r="C212" s="242" t="s">
        <v>370</v>
      </c>
      <c r="D212" s="242" t="s">
        <v>214</v>
      </c>
      <c r="E212" s="242" t="s">
        <v>571</v>
      </c>
    </row>
    <row r="213" spans="1:5" ht="20.100000000000001" customHeight="1">
      <c r="A213" s="380" t="s">
        <v>422</v>
      </c>
      <c r="B213" s="380"/>
      <c r="C213" s="380"/>
      <c r="D213" s="380"/>
      <c r="E213" s="380"/>
    </row>
    <row r="214" spans="1:5" ht="45">
      <c r="A214" s="242" t="s">
        <v>302</v>
      </c>
      <c r="B214" s="242" t="s">
        <v>284</v>
      </c>
      <c r="C214" s="242" t="s">
        <v>492</v>
      </c>
      <c r="D214" s="242" t="s">
        <v>205</v>
      </c>
      <c r="E214" s="390" t="s">
        <v>835</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5">
      <c r="A217" s="242" t="s">
        <v>341</v>
      </c>
      <c r="B217" s="242" t="s">
        <v>340</v>
      </c>
      <c r="C217" s="242" t="s">
        <v>342</v>
      </c>
      <c r="D217" s="242" t="s">
        <v>205</v>
      </c>
      <c r="E217" s="242" t="s">
        <v>506</v>
      </c>
    </row>
    <row r="218" spans="1:5">
      <c r="A218" s="242" t="s">
        <v>228</v>
      </c>
      <c r="B218" s="242" t="s">
        <v>118</v>
      </c>
      <c r="C218" s="242" t="s">
        <v>237</v>
      </c>
      <c r="D218" s="242" t="s">
        <v>214</v>
      </c>
      <c r="E218" s="242"/>
    </row>
    <row r="219" spans="1:5" ht="30">
      <c r="A219" s="242" t="s">
        <v>229</v>
      </c>
      <c r="B219" s="242" t="s">
        <v>139</v>
      </c>
      <c r="C219" s="242" t="s">
        <v>230</v>
      </c>
      <c r="D219" s="242" t="s">
        <v>214</v>
      </c>
      <c r="E219" s="390" t="s">
        <v>826</v>
      </c>
    </row>
    <row r="220" spans="1:5" ht="30">
      <c r="A220" s="242" t="s">
        <v>231</v>
      </c>
      <c r="B220" s="242" t="s">
        <v>140</v>
      </c>
      <c r="C220" s="242" t="s">
        <v>230</v>
      </c>
      <c r="D220" s="242" t="s">
        <v>214</v>
      </c>
      <c r="E220" s="390" t="s">
        <v>826</v>
      </c>
    </row>
    <row r="221" spans="1:5" ht="30">
      <c r="A221" s="242" t="s">
        <v>232</v>
      </c>
      <c r="B221" s="242" t="s">
        <v>141</v>
      </c>
      <c r="C221" s="242" t="s">
        <v>230</v>
      </c>
      <c r="D221" s="242" t="s">
        <v>214</v>
      </c>
      <c r="E221" s="390" t="s">
        <v>826</v>
      </c>
    </row>
    <row r="222" spans="1:5" ht="60">
      <c r="A222" s="242" t="s">
        <v>233</v>
      </c>
      <c r="B222" s="242" t="s">
        <v>142</v>
      </c>
      <c r="C222" s="242" t="s">
        <v>230</v>
      </c>
      <c r="D222" s="242" t="s">
        <v>214</v>
      </c>
      <c r="E222" s="390" t="s">
        <v>836</v>
      </c>
    </row>
    <row r="223" spans="1:5" ht="45">
      <c r="A223" s="242" t="s">
        <v>234</v>
      </c>
      <c r="B223" s="242" t="s">
        <v>143</v>
      </c>
      <c r="C223" s="242" t="s">
        <v>235</v>
      </c>
      <c r="D223" s="242" t="s">
        <v>214</v>
      </c>
      <c r="E223" s="242" t="s">
        <v>505</v>
      </c>
    </row>
    <row r="224" spans="1:5" ht="45">
      <c r="A224" s="242" t="s">
        <v>236</v>
      </c>
      <c r="B224" s="242" t="s">
        <v>144</v>
      </c>
      <c r="C224" s="242" t="s">
        <v>237</v>
      </c>
      <c r="D224" s="242" t="s">
        <v>214</v>
      </c>
      <c r="E224" s="390" t="s">
        <v>827</v>
      </c>
    </row>
    <row r="225" spans="1:6" ht="30">
      <c r="A225" s="242" t="s">
        <v>238</v>
      </c>
      <c r="B225" s="242" t="s">
        <v>145</v>
      </c>
      <c r="C225" s="242" t="s">
        <v>237</v>
      </c>
      <c r="D225" s="242" t="s">
        <v>214</v>
      </c>
      <c r="E225" s="390" t="s">
        <v>826</v>
      </c>
    </row>
    <row r="226" spans="1:6" ht="30">
      <c r="A226" s="383" t="s">
        <v>239</v>
      </c>
      <c r="B226" s="242" t="s">
        <v>146</v>
      </c>
      <c r="C226" s="242" t="s">
        <v>237</v>
      </c>
      <c r="D226" s="242" t="s">
        <v>214</v>
      </c>
      <c r="E226" s="390" t="s">
        <v>833</v>
      </c>
    </row>
    <row r="227" spans="1:6">
      <c r="A227" s="242" t="s">
        <v>240</v>
      </c>
      <c r="B227" s="242" t="s">
        <v>147</v>
      </c>
      <c r="C227" s="242" t="s">
        <v>235</v>
      </c>
      <c r="D227" s="242" t="s">
        <v>214</v>
      </c>
      <c r="E227" s="242" t="s">
        <v>147</v>
      </c>
    </row>
    <row r="228" spans="1:6" ht="30">
      <c r="A228" s="242" t="s">
        <v>241</v>
      </c>
      <c r="B228" s="242" t="s">
        <v>148</v>
      </c>
      <c r="C228" s="242" t="s">
        <v>230</v>
      </c>
      <c r="D228" s="242" t="s">
        <v>214</v>
      </c>
      <c r="E228" s="390" t="s">
        <v>826</v>
      </c>
    </row>
    <row r="229" spans="1:6" ht="30">
      <c r="A229" s="242" t="s">
        <v>857</v>
      </c>
      <c r="B229" s="242" t="s">
        <v>815</v>
      </c>
      <c r="C229" s="242" t="s">
        <v>230</v>
      </c>
      <c r="D229" s="242" t="s">
        <v>214</v>
      </c>
      <c r="E229" s="390" t="s">
        <v>826</v>
      </c>
    </row>
    <row r="230" spans="1:6" ht="30">
      <c r="A230" s="242" t="s">
        <v>905</v>
      </c>
      <c r="B230" s="242" t="s">
        <v>909</v>
      </c>
      <c r="C230" s="242" t="s">
        <v>230</v>
      </c>
      <c r="D230" s="242" t="s">
        <v>214</v>
      </c>
      <c r="E230" s="390" t="s">
        <v>826</v>
      </c>
    </row>
    <row r="231" spans="1:6" ht="90">
      <c r="A231" s="242" t="s">
        <v>858</v>
      </c>
      <c r="B231" s="242" t="s">
        <v>817</v>
      </c>
      <c r="C231" s="242" t="s">
        <v>230</v>
      </c>
      <c r="D231" s="242" t="s">
        <v>214</v>
      </c>
      <c r="E231" s="390" t="s">
        <v>832</v>
      </c>
    </row>
    <row r="232" spans="1:6" ht="60">
      <c r="A232" s="242" t="s">
        <v>872</v>
      </c>
      <c r="B232" s="242" t="s">
        <v>813</v>
      </c>
      <c r="C232" s="242" t="s">
        <v>230</v>
      </c>
      <c r="D232" s="242" t="s">
        <v>214</v>
      </c>
      <c r="E232" s="390" t="s">
        <v>834</v>
      </c>
    </row>
    <row r="233" spans="1:6" ht="45">
      <c r="A233" s="242" t="s">
        <v>873</v>
      </c>
      <c r="B233" s="242" t="s">
        <v>814</v>
      </c>
      <c r="C233" s="242" t="s">
        <v>235</v>
      </c>
      <c r="D233" s="242" t="s">
        <v>214</v>
      </c>
      <c r="E233" s="390" t="s">
        <v>814</v>
      </c>
    </row>
    <row r="234" spans="1:6" ht="45">
      <c r="A234" s="242" t="s">
        <v>242</v>
      </c>
      <c r="B234" s="242" t="s">
        <v>152</v>
      </c>
      <c r="C234" s="242" t="s">
        <v>230</v>
      </c>
      <c r="D234" s="242" t="s">
        <v>214</v>
      </c>
      <c r="E234" s="390" t="s">
        <v>896</v>
      </c>
      <c r="F234" s="242"/>
    </row>
    <row r="235" spans="1:6" ht="30">
      <c r="A235" s="242" t="s">
        <v>243</v>
      </c>
      <c r="B235" s="242" t="s">
        <v>153</v>
      </c>
      <c r="C235" s="242" t="s">
        <v>235</v>
      </c>
      <c r="D235" s="242" t="s">
        <v>214</v>
      </c>
      <c r="E235" s="242" t="s">
        <v>153</v>
      </c>
    </row>
    <row r="236" spans="1:6" ht="45">
      <c r="A236" s="242" t="s">
        <v>244</v>
      </c>
      <c r="B236" s="242" t="s">
        <v>154</v>
      </c>
      <c r="C236" s="242" t="s">
        <v>230</v>
      </c>
      <c r="D236" s="242" t="s">
        <v>214</v>
      </c>
      <c r="E236" s="390" t="s">
        <v>828</v>
      </c>
    </row>
    <row r="237" spans="1:6" ht="120">
      <c r="A237" s="242" t="s">
        <v>473</v>
      </c>
      <c r="B237" s="242" t="s">
        <v>404</v>
      </c>
      <c r="C237" s="242" t="s">
        <v>370</v>
      </c>
      <c r="D237" s="242" t="s">
        <v>214</v>
      </c>
      <c r="E237" s="242" t="s">
        <v>571</v>
      </c>
    </row>
    <row r="238" spans="1:6" ht="18.75">
      <c r="A238" s="380" t="s">
        <v>479</v>
      </c>
      <c r="B238" s="380"/>
      <c r="C238" s="380"/>
      <c r="D238" s="380"/>
      <c r="E238" s="380"/>
    </row>
    <row r="239" spans="1:6">
      <c r="A239" s="242" t="s">
        <v>228</v>
      </c>
      <c r="B239" s="242" t="s">
        <v>118</v>
      </c>
      <c r="C239" s="242" t="s">
        <v>237</v>
      </c>
      <c r="D239" s="242" t="s">
        <v>214</v>
      </c>
      <c r="E239" s="242"/>
    </row>
    <row r="240" spans="1:6" ht="45">
      <c r="A240" s="242" t="s">
        <v>480</v>
      </c>
      <c r="B240" s="242" t="s">
        <v>119</v>
      </c>
      <c r="C240" s="242" t="s">
        <v>230</v>
      </c>
      <c r="D240" s="242" t="s">
        <v>214</v>
      </c>
      <c r="E240" s="242" t="s">
        <v>512</v>
      </c>
    </row>
    <row r="241" spans="1:5">
      <c r="A241" s="242" t="s">
        <v>481</v>
      </c>
      <c r="B241" s="242" t="s">
        <v>123</v>
      </c>
      <c r="C241" s="242" t="s">
        <v>237</v>
      </c>
      <c r="D241" s="242" t="s">
        <v>214</v>
      </c>
      <c r="E241" s="242"/>
    </row>
    <row r="242" spans="1:5" ht="30">
      <c r="A242" s="242" t="s">
        <v>482</v>
      </c>
      <c r="B242" s="242" t="s">
        <v>306</v>
      </c>
      <c r="C242" s="242" t="s">
        <v>370</v>
      </c>
      <c r="D242" s="242" t="s">
        <v>214</v>
      </c>
      <c r="E242" s="242"/>
    </row>
    <row r="243" spans="1:5" ht="18.75">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30">
      <c r="A246" s="242" t="s">
        <v>233</v>
      </c>
      <c r="B246" s="242" t="s">
        <v>121</v>
      </c>
      <c r="C246" s="242" t="s">
        <v>230</v>
      </c>
      <c r="D246" s="242" t="s">
        <v>214</v>
      </c>
      <c r="E246" s="242" t="s">
        <v>513</v>
      </c>
    </row>
    <row r="247" spans="1:5">
      <c r="A247" s="242" t="s">
        <v>485</v>
      </c>
      <c r="B247" s="242" t="s">
        <v>122</v>
      </c>
      <c r="C247" s="242" t="s">
        <v>235</v>
      </c>
      <c r="D247" s="242" t="s">
        <v>214</v>
      </c>
      <c r="E247" s="242"/>
    </row>
    <row r="248" spans="1:5" ht="18.75">
      <c r="A248" s="380" t="s">
        <v>486</v>
      </c>
      <c r="B248" s="380"/>
      <c r="C248" s="380"/>
      <c r="D248" s="380"/>
      <c r="E248" s="380"/>
    </row>
    <row r="249" spans="1:5">
      <c r="A249" s="242" t="s">
        <v>228</v>
      </c>
      <c r="B249" s="242" t="s">
        <v>118</v>
      </c>
      <c r="C249" s="242" t="s">
        <v>237</v>
      </c>
      <c r="D249" s="242" t="s">
        <v>214</v>
      </c>
      <c r="E249" s="242"/>
    </row>
    <row r="250" spans="1:5" ht="45">
      <c r="A250" s="242" t="s">
        <v>480</v>
      </c>
      <c r="B250" s="242" t="s">
        <v>119</v>
      </c>
      <c r="C250" s="242" t="s">
        <v>230</v>
      </c>
      <c r="D250" s="242" t="s">
        <v>214</v>
      </c>
      <c r="E250" s="242" t="s">
        <v>512</v>
      </c>
    </row>
    <row r="251" spans="1:5">
      <c r="A251" s="242" t="s">
        <v>481</v>
      </c>
      <c r="B251" s="242" t="s">
        <v>304</v>
      </c>
      <c r="C251" s="242" t="s">
        <v>237</v>
      </c>
      <c r="D251" s="242" t="s">
        <v>214</v>
      </c>
      <c r="E251" s="242"/>
    </row>
    <row r="252" spans="1:5" ht="30">
      <c r="A252" s="242" t="s">
        <v>487</v>
      </c>
      <c r="B252" s="242" t="s">
        <v>305</v>
      </c>
      <c r="C252" s="242" t="s">
        <v>370</v>
      </c>
      <c r="D252" s="242" t="s">
        <v>214</v>
      </c>
      <c r="E252" s="242"/>
    </row>
    <row r="253" spans="1:5" ht="18.75">
      <c r="A253" s="380" t="s">
        <v>538</v>
      </c>
      <c r="B253" s="380"/>
      <c r="C253" s="380"/>
      <c r="D253" s="380"/>
      <c r="E253" s="380"/>
    </row>
    <row r="254" spans="1:5">
      <c r="A254" s="242" t="s">
        <v>558</v>
      </c>
      <c r="B254" s="242" t="s">
        <v>543</v>
      </c>
      <c r="C254" s="242" t="s">
        <v>204</v>
      </c>
      <c r="D254" s="242" t="s">
        <v>205</v>
      </c>
      <c r="E254" s="242"/>
    </row>
    <row r="255" spans="1:5" ht="45">
      <c r="A255" s="242" t="s">
        <v>559</v>
      </c>
      <c r="B255" s="242" t="s">
        <v>544</v>
      </c>
      <c r="C255" s="242" t="s">
        <v>342</v>
      </c>
      <c r="D255" s="242" t="s">
        <v>205</v>
      </c>
      <c r="E255" s="242" t="s">
        <v>506</v>
      </c>
    </row>
    <row r="256" spans="1:5">
      <c r="A256" s="242" t="s">
        <v>560</v>
      </c>
      <c r="B256" s="242" t="s">
        <v>545</v>
      </c>
      <c r="C256" s="242" t="s">
        <v>204</v>
      </c>
      <c r="D256" s="242" t="s">
        <v>205</v>
      </c>
      <c r="E256" s="242"/>
    </row>
    <row r="257" spans="1:5">
      <c r="A257" s="242" t="s">
        <v>561</v>
      </c>
      <c r="B257" s="242" t="s">
        <v>546</v>
      </c>
      <c r="C257" s="242" t="s">
        <v>204</v>
      </c>
      <c r="D257" s="242" t="s">
        <v>205</v>
      </c>
      <c r="E257" s="242"/>
    </row>
    <row r="258" spans="1:5" ht="30">
      <c r="A258" s="242" t="s">
        <v>562</v>
      </c>
      <c r="B258" s="242" t="s">
        <v>547</v>
      </c>
      <c r="C258" s="242" t="s">
        <v>204</v>
      </c>
      <c r="D258" s="242" t="s">
        <v>205</v>
      </c>
      <c r="E258" s="242"/>
    </row>
    <row r="259" spans="1:5">
      <c r="A259" s="242" t="s">
        <v>540</v>
      </c>
      <c r="B259" s="242" t="s">
        <v>548</v>
      </c>
      <c r="C259" s="242" t="s">
        <v>204</v>
      </c>
      <c r="D259" s="242" t="s">
        <v>205</v>
      </c>
      <c r="E259" s="242"/>
    </row>
    <row r="260" spans="1:5" ht="45">
      <c r="A260" s="242" t="s">
        <v>541</v>
      </c>
      <c r="B260" s="242" t="s">
        <v>549</v>
      </c>
      <c r="C260" s="242" t="s">
        <v>342</v>
      </c>
      <c r="D260" s="242" t="s">
        <v>205</v>
      </c>
      <c r="E260" s="242" t="s">
        <v>506</v>
      </c>
    </row>
    <row r="261" spans="1:5" ht="30">
      <c r="A261" s="242" t="s">
        <v>563</v>
      </c>
      <c r="B261" s="242" t="s">
        <v>550</v>
      </c>
      <c r="C261" s="242" t="s">
        <v>204</v>
      </c>
      <c r="D261" s="242" t="s">
        <v>205</v>
      </c>
      <c r="E261" s="242"/>
    </row>
    <row r="262" spans="1:5">
      <c r="A262" s="242" t="s">
        <v>542</v>
      </c>
      <c r="B262" s="242" t="s">
        <v>551</v>
      </c>
      <c r="C262" s="242" t="s">
        <v>204</v>
      </c>
      <c r="D262" s="242" t="s">
        <v>205</v>
      </c>
      <c r="E262" s="242"/>
    </row>
    <row r="263" spans="1:5" ht="30">
      <c r="A263" s="242" t="s">
        <v>564</v>
      </c>
      <c r="B263" s="242" t="s">
        <v>552</v>
      </c>
      <c r="C263" s="242" t="s">
        <v>204</v>
      </c>
      <c r="D263" s="242" t="s">
        <v>205</v>
      </c>
      <c r="E263" s="242"/>
    </row>
    <row r="264" spans="1:5" ht="30">
      <c r="A264" s="242" t="s">
        <v>565</v>
      </c>
      <c r="B264" s="242" t="s">
        <v>524</v>
      </c>
      <c r="C264" s="242" t="s">
        <v>235</v>
      </c>
      <c r="D264" s="242" t="s">
        <v>214</v>
      </c>
      <c r="E264" s="242"/>
    </row>
    <row r="265" spans="1:5" ht="30">
      <c r="A265" s="242" t="s">
        <v>566</v>
      </c>
      <c r="B265" s="242" t="s">
        <v>557</v>
      </c>
      <c r="C265" s="242" t="s">
        <v>235</v>
      </c>
      <c r="D265" s="242" t="s">
        <v>214</v>
      </c>
      <c r="E265" s="242"/>
    </row>
    <row r="266" spans="1:5" ht="45">
      <c r="A266" s="242" t="s">
        <v>567</v>
      </c>
      <c r="B266" s="242" t="s">
        <v>555</v>
      </c>
      <c r="C266" s="242" t="s">
        <v>235</v>
      </c>
      <c r="D266" s="242" t="s">
        <v>214</v>
      </c>
      <c r="E266" s="242"/>
    </row>
    <row r="267" spans="1:5" ht="30">
      <c r="A267" s="242" t="s">
        <v>568</v>
      </c>
      <c r="B267" s="242" t="s">
        <v>526</v>
      </c>
      <c r="C267" s="242" t="s">
        <v>218</v>
      </c>
      <c r="D267" s="242" t="s">
        <v>214</v>
      </c>
      <c r="E267" s="242"/>
    </row>
    <row r="268" spans="1:5" ht="30">
      <c r="A268" s="242" t="s">
        <v>569</v>
      </c>
      <c r="B268" s="242" t="s">
        <v>556</v>
      </c>
      <c r="C268" s="242" t="s">
        <v>218</v>
      </c>
      <c r="D268" s="242" t="s">
        <v>214</v>
      </c>
      <c r="E268" s="242"/>
    </row>
    <row r="269" spans="1:5" ht="30">
      <c r="A269" s="242" t="s">
        <v>570</v>
      </c>
      <c r="B269" s="242" t="s">
        <v>553</v>
      </c>
      <c r="C269" s="242" t="s">
        <v>213</v>
      </c>
      <c r="D269" s="242" t="s">
        <v>214</v>
      </c>
      <c r="E269" s="242" t="s">
        <v>895</v>
      </c>
    </row>
    <row r="270" spans="1:5" ht="30">
      <c r="A270" s="242" t="s">
        <v>554</v>
      </c>
      <c r="B270" s="242" t="s">
        <v>528</v>
      </c>
      <c r="C270" s="242" t="s">
        <v>218</v>
      </c>
      <c r="D270" s="242" t="s">
        <v>214</v>
      </c>
      <c r="E270" s="242"/>
    </row>
    <row r="271" spans="1:5" ht="30">
      <c r="A271" s="242" t="s">
        <v>573</v>
      </c>
      <c r="B271" s="242" t="s">
        <v>572</v>
      </c>
      <c r="C271" s="242" t="s">
        <v>218</v>
      </c>
      <c r="D271" s="242" t="s">
        <v>214</v>
      </c>
      <c r="E271" s="242"/>
    </row>
    <row r="272" spans="1:5" ht="18.75">
      <c r="A272" s="380" t="s">
        <v>763</v>
      </c>
      <c r="B272" s="380"/>
      <c r="C272" s="380"/>
      <c r="D272" s="380"/>
      <c r="E272" s="380"/>
    </row>
    <row r="273" spans="1:5" ht="45">
      <c r="A273" s="242" t="s">
        <v>766</v>
      </c>
      <c r="B273" s="242" t="s">
        <v>764</v>
      </c>
      <c r="C273" s="242" t="s">
        <v>235</v>
      </c>
      <c r="D273" s="242" t="s">
        <v>214</v>
      </c>
      <c r="E273" s="242" t="s">
        <v>770</v>
      </c>
    </row>
    <row r="274" spans="1:5" ht="45">
      <c r="A274" s="242" t="s">
        <v>768</v>
      </c>
      <c r="B274" s="242" t="s">
        <v>765</v>
      </c>
      <c r="C274" s="242" t="s">
        <v>235</v>
      </c>
      <c r="D274" s="242" t="s">
        <v>214</v>
      </c>
      <c r="E274" s="242" t="s">
        <v>770</v>
      </c>
    </row>
    <row r="275" spans="1:5" ht="45">
      <c r="A275" s="242" t="s">
        <v>769</v>
      </c>
      <c r="B275" s="242" t="s">
        <v>767</v>
      </c>
      <c r="C275" s="242" t="s">
        <v>235</v>
      </c>
      <c r="D275" s="242" t="s">
        <v>214</v>
      </c>
      <c r="E275" s="242" t="s">
        <v>770</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3" width="5.710937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cer8YwqaA+2waTJrfVuimuXzIoWIBrLUh26TAfX8a2JZT0fec8gFC31jklZDnMuJBX3BIGHvRLImsyORtgeRgQ==" saltValue="pArRCYPTm9SvXV4RP80rX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3" width="5.710937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6X082hru4rcwDBuXY75exm6E88hiudU/obp1w0prdkWJBSvUSSyF9Lhqxv+NN1GSHJQJVEKdwx2Vku0F9Igk+w==" saltValue="qE6hfnfCbUg4DJzKOpf7L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1" display="Total"/>
    <hyperlink ref="F16" location="'Shareholding Pattern'!F31" display="Total"/>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B685DB"/>
  </sheetPr>
  <dimension ref="A1:AT17"/>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7" sqref="F17"/>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3" width="5.7109375" hidden="1" customWidth="1"/>
    <col min="34" max="16384" width="21" hidden="1"/>
  </cols>
  <sheetData>
    <row r="1" spans="5:46" hidden="1">
      <c r="I1">
        <v>1</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t="24.95" customHeight="1">
      <c r="E15" s="48">
        <v>1</v>
      </c>
      <c r="F15" s="478" t="s">
        <v>927</v>
      </c>
      <c r="G15" s="474" t="s">
        <v>928</v>
      </c>
      <c r="H15" s="34">
        <v>489000</v>
      </c>
      <c r="I15" s="34"/>
      <c r="J15" s="34"/>
      <c r="K15" s="262">
        <f>+IFERROR(IF(COUNT(H15:J15),ROUND(SUM(H15:J15),0),""),"")</f>
        <v>489000</v>
      </c>
      <c r="L15" s="38">
        <f>+IFERROR(IF(COUNT(K15),ROUND(K15/'Shareholding Pattern'!$L$78*100,2),""),"")</f>
        <v>2.1800000000000002</v>
      </c>
      <c r="M15" s="131">
        <f>IF(H15="","",H15)</f>
        <v>489000</v>
      </c>
      <c r="N15" s="131"/>
      <c r="O15" s="472">
        <f>+IFERROR(IF(COUNT(M15:N15),ROUND(SUM(M15,N15),2),""),"")</f>
        <v>489000</v>
      </c>
      <c r="P15" s="38">
        <f>+IFERROR(IF(COUNT(O15),ROUND(O15/('Shareholding Pattern'!$P$79)*100,2),""),"")</f>
        <v>2.1800000000000002</v>
      </c>
      <c r="Q15" s="34"/>
      <c r="R15" s="34"/>
      <c r="S15" s="34"/>
      <c r="T15" s="262" t="str">
        <f>+IFERROR(IF(COUNT(Q15:S15),ROUND(SUM(Q15:S15),0),""),"")</f>
        <v/>
      </c>
      <c r="U15" s="262">
        <f>+IFERROR(IF(COUNT(K15,T15),ROUND(SUM(K15,T15),0),""),"")</f>
        <v>489000</v>
      </c>
      <c r="V15" s="38">
        <f>+IFERROR(IF(COUNT(K15,T15),ROUND(SUM(T15,K15)/SUM('Shareholding Pattern'!$L$78,'Shareholding Pattern'!$U$78)*100,2),""),"")</f>
        <v>2.1800000000000002</v>
      </c>
      <c r="W15" s="34">
        <v>0</v>
      </c>
      <c r="X15" s="472">
        <f>+IFERROR(IF(COUNT(W15),ROUND(SUM(W15)/SUM(K15)*100,2),""),0)</f>
        <v>0</v>
      </c>
      <c r="Y15" s="34">
        <v>489000</v>
      </c>
      <c r="Z15" s="176"/>
      <c r="AA15" s="34">
        <v>0</v>
      </c>
      <c r="AB15" s="34">
        <v>0</v>
      </c>
      <c r="AC15" s="34">
        <v>0</v>
      </c>
      <c r="AD15" s="9"/>
      <c r="AE15" s="9">
        <f>IF(SUM(K15)&gt;0,1,0)</f>
        <v>1</v>
      </c>
    </row>
    <row r="16" spans="5:46" hidden="1">
      <c r="E16" s="1"/>
      <c r="F16" s="2"/>
      <c r="G16" s="2"/>
      <c r="H16" s="2"/>
      <c r="I16" s="2"/>
      <c r="J16" s="2"/>
      <c r="K16" s="2"/>
      <c r="L16" s="2"/>
      <c r="M16" s="2"/>
      <c r="N16" s="2"/>
      <c r="O16" s="2"/>
      <c r="P16" s="2"/>
      <c r="Q16" s="2"/>
      <c r="R16" s="2"/>
      <c r="S16" s="2"/>
      <c r="T16" s="2"/>
      <c r="U16" s="2"/>
      <c r="V16" s="2"/>
      <c r="W16" s="2"/>
      <c r="X16" s="2"/>
      <c r="Y16" s="31"/>
      <c r="Z16" s="31"/>
      <c r="AA16" s="31"/>
      <c r="AB16" s="31"/>
      <c r="AC16" s="32"/>
      <c r="AT16" t="s">
        <v>327</v>
      </c>
    </row>
    <row r="17" spans="5:46" ht="20.100000000000001" customHeight="1">
      <c r="E17" s="27"/>
      <c r="F17" s="52" t="s">
        <v>367</v>
      </c>
      <c r="G17" s="52" t="s">
        <v>16</v>
      </c>
      <c r="H17" s="47">
        <f>+IFERROR(IF(COUNT(H14:H16),ROUND(SUM(H14:H16),0),""),"")</f>
        <v>489000</v>
      </c>
      <c r="I17" s="47" t="str">
        <f>+IFERROR(IF(COUNT(I14:I16),ROUND(SUM(I14:I16),0),""),"")</f>
        <v/>
      </c>
      <c r="J17" s="47" t="str">
        <f>+IFERROR(IF(COUNT(J14:J16),ROUND(SUM(J14:J16),0),""),"")</f>
        <v/>
      </c>
      <c r="K17" s="47">
        <f>+IFERROR(IF(COUNT(K14:K16),ROUND(SUM(K14:K16),0),""),"")</f>
        <v>489000</v>
      </c>
      <c r="L17" s="141">
        <f>+IFERROR(IF(COUNT(K17),ROUND(K17/'Shareholding Pattern'!$L$78*100,2),""),"")</f>
        <v>2.1800000000000002</v>
      </c>
      <c r="M17" s="121">
        <f>+IFERROR(IF(COUNT(M14:M16),ROUND(SUM(M14:M16),0),""),"")</f>
        <v>489000</v>
      </c>
      <c r="N17" s="121" t="str">
        <f>+IFERROR(IF(COUNT(N14:N16),ROUND(SUM(N14:N16),0),""),"")</f>
        <v/>
      </c>
      <c r="O17" s="121">
        <f>+IFERROR(IF(COUNT(O14:O16),ROUND(SUM(O14:O16),0),""),"")</f>
        <v>489000</v>
      </c>
      <c r="P17" s="141">
        <f>+IFERROR(IF(COUNT(O17),ROUND(O17/('Shareholding Pattern'!$P$79)*100,2),""),"")</f>
        <v>2.1800000000000002</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489000</v>
      </c>
      <c r="V17" s="141">
        <f>+IFERROR(IF(COUNT(K17,T17),ROUND(SUM(T17,K17)/SUM('Shareholding Pattern'!$L$78,'Shareholding Pattern'!$U$78)*100,2),""),"")</f>
        <v>2.1800000000000002</v>
      </c>
      <c r="W17" s="47">
        <f>+IFERROR(IF(COUNT(W14:W16),ROUND(SUM(W14:W16),0),""),"")</f>
        <v>0</v>
      </c>
      <c r="X17" s="141">
        <f>+IFERROR(IF(COUNT(W17),ROUND(SUM(W17)/SUM(K17)*100,2),""),0)</f>
        <v>0</v>
      </c>
      <c r="Y17" s="47">
        <f>+IFERROR(IF(COUNT(Y14:Y16),ROUND(SUM(Y14:Y16),0),""),"")</f>
        <v>489000</v>
      </c>
      <c r="Z17" s="348"/>
      <c r="AA17" s="47">
        <f>+IFERROR(IF(COUNT(AA14:AA16),ROUND(SUM(AA14:AA16),0),""),"")</f>
        <v>0</v>
      </c>
      <c r="AB17" s="47">
        <f>+IFERROR(IF(COUNT(AB14:AB16),ROUND(SUM(AB14:AB16),0),""),"")</f>
        <v>0</v>
      </c>
      <c r="AC17" s="47">
        <f>+IFERROR(IF(COUNT(AC14:AC16),ROUND(SUM(AC14:AC16),0),""),"")</f>
        <v>0</v>
      </c>
      <c r="AT17" t="s">
        <v>321</v>
      </c>
    </row>
  </sheetData>
  <sheetProtection algorithmName="SHA-512" hashValue="VAeWh8wo9Exug6TwddBhByRqmVvQ/3YekqYetg2stadjtE+0TSwiz0veUXzuzt6AlslhrBCuUXhdbRKvyoVsxQ==" saltValue="w7t3DUu1mnRAU9nfyKsgr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Y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M13:N13 H13:J13 Q13:S13 M15:N15 H15:J15 Q15:S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formula1>K13</formula1>
    </dataValidation>
    <dataValidation type="whole" operator="lessThanOrEqual" allowBlank="1" showInputMessage="1" showErrorMessage="1" sqref="W13 W15">
      <formula1>K13</formula1>
    </dataValidation>
  </dataValidations>
  <hyperlinks>
    <hyperlink ref="G17" location="'Shareholding Pattern'!F32" display="Total"/>
    <hyperlink ref="F17" location="'Shareholding Pattern'!F32" display="Total"/>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2" width="5.7109375" hidden="1" customWidth="1"/>
    <col min="33" max="16384" width="4.71093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S9" t="s">
        <v>324</v>
      </c>
    </row>
    <row r="10" spans="5:45"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S10" t="s">
        <v>314</v>
      </c>
    </row>
    <row r="11" spans="5:45"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c r="AS11" t="s">
        <v>325</v>
      </c>
    </row>
    <row r="12" spans="5:45" ht="20.100000000000001" customHeight="1">
      <c r="E12" s="7" t="s">
        <v>606</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tTE3OzejomGx52eE9txtX2+v1Fqv9hJAyYP6SwBQRC18/8S84xpWcAO91gzbcSjEzJOT3PFP9d50kvoAfKqKzw==" saltValue="nAgt6kkOU8akm5J4LmW09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4" display="Total"/>
    <hyperlink ref="F16" location="'Shareholding Pattern'!F4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2" width="5.7109375" hidden="1" customWidth="1"/>
    <col min="33" max="16384" width="3.85546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S9" t="s">
        <v>324</v>
      </c>
    </row>
    <row r="10" spans="5:45"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S10" t="s">
        <v>314</v>
      </c>
    </row>
    <row r="11" spans="5:45"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c r="AS11" t="s">
        <v>325</v>
      </c>
    </row>
    <row r="12" spans="5:45" ht="24.95" customHeight="1">
      <c r="E12" s="7" t="s">
        <v>607</v>
      </c>
      <c r="F12" s="53" t="s">
        <v>574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O4qWxWIIafTMBiY6eGghOEwOYdB+fSJzzmAANus2HyucOdlhZxlJxg39ioF20zTCEMajFNNgazlu/B/9T4TgFQ==" saltValue="QNA2K7UWDRmE4VZa+apSI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6" display="Total"/>
    <hyperlink ref="F16" location="'Shareholding Pattern'!F4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4" customWidth="1"/>
    <col min="31" max="32" width="5.710937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dbgl6rh83hT3rYHva53ZZwGsj09Lmx1asING1BWBB7bO3VyhRP3H+jOb6aOibZU8Y0i6xS54jSPDoNQuLOCsYw==" saltValue="7IrmgHB36CW6El85ULakTQ==" spinCount="100000"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2.7109375" customWidth="1"/>
    <col min="31" max="46" width="0" hidden="1" customWidth="1"/>
    <col min="47" max="16384" width="5.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kxII/DXI0WqpQtKoMtZj891euJAgHwZ0JkLQ6QJz64gNwE2sqnftRWhJgNlDja73xiX5BrJRLalrVvCioAxtQ==" saltValue="goryrHRUJmbtNHkLnkvgN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4" display="Total"/>
    <hyperlink ref="F16" location="'Shareholding Pattern'!F3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7" t="s">
        <v>633</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9ubs7vyVirH3Ae2Od5ZA06FCVg6h+/IvmZN/RSTXS8s8BljYrts7DCtD7gp7Fhd15TEZQHHapAqRnoS0aVfQ==" saltValue="c+zQtgbZbZxW1nas4CTnf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8" display="Total"/>
    <hyperlink ref="F16" location="'Shareholding Pattern'!F6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FD7/CwXFfbwuq6dwlVnASGTbDBmQElxCCx2LTwRstRPv1HrclxrEfwUsPr10ziGTKXOa7+JN4U18BUhtK7z9Lw==" saltValue="WeUO38q7eFXGo6xR2G2QL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7" display="Total"/>
    <hyperlink ref="F16" location="'Shareholding Pattern'!F6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7" t="s">
        <v>630</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sv1g/VT4fGBs+p0n0+15c0g4j4j6bhVp3Zvl/PxXVkTMV3GBNTy93qDFsUMjUIR4V9pHm6o9oA4huGJPaH4ZiQ==" saltValue="zRl0tal6xx8O0mwmQyiXo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66" display="Total"/>
    <hyperlink ref="F16" location="'Shareholding Pattern'!F6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1.855468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NEe5UrIRkY66ynFpcTv9i3GNnUeFdorTF4XzdVa+Da9LqPPuHvlvcFldasZDtrvokpaFTzhaKry5tQZKGL2KZg==" saltValue="CDSmaHDQHJBKOJZ57r8J0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5" display="Total"/>
    <hyperlink ref="F16" location="'Shareholding Pattern'!F65"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1.85546875" customWidth="1"/>
    <col min="31"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huNi5iuSYrogERQmI1lNHJhLPXV777OT9nR7j5u6t+ZU5nJy296Vcq7BkpiReO9Vx8dMS1ifa7Ou1qzlnulx3A==" saltValue="kfiNsAXVhhCEAPHJyXe5f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2" display="Total"/>
    <hyperlink ref="F16" location="'Shareholding Pattern'!F6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Lzz0GmfgxWamO5jhzag1QTT8nKQZ5qhVeupYkYTDnT4aFKJbX6SGXXq3npbjtB9vmKBzOubFh7iTGP3XZjJuQ==" saltValue="gZczAfpjD/tyIFTmIHK7l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1" display="Total"/>
    <hyperlink ref="F16" location="'Shareholding Pattern'!F61"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URiof95iOKjCL6T2KwFON0bU1ZiHywZKV//dP8MAO/UrW+QR4o1YCVv5fkDgcLTiW56Onb0CJsfN/xO7DJZpw==" saltValue="ZjoXcdLBnmAfe5tXhsZej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0" display="Total"/>
    <hyperlink ref="F16" location="'Shareholding Pattern'!F60"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5W6WFnFrYuAv7qavHagO8Ozbn0ROtLiveIXQFXJv+rfTJzJYrMG+FzhqUeafUUpMCrQfUr5JTuQuj4mc34PUbg==" saltValue="S3tJ+hQZrG9yyE8f2Y6yk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9" display="Total"/>
    <hyperlink ref="F16" location="'Shareholding Pattern'!F59"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5212OIKK09iD8P+W7GMmiXFzdEr76kAsz7yCbVAZ1kHZvfgL4Tz7QrdgQQBYZ2G60Yqefk7L0bjI0uv9+6pqBg==" saltValue="1TsyNL6IqDsBOJ0Hi1Hr8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8" display="Total"/>
    <hyperlink ref="F16" location="'Shareholding Pattern'!F5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AvxdqVIsPCZt3D8n9hovpGPmRoX2b6NF0d0CDKczarJ5QLLjIQv0LonTC0mFQPqGEe22tdaLWNY1LPbOfrCFiw==" saltValue="DoaHufWETD8O3ztD+z+Ej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sqref="W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7" display="Total"/>
    <hyperlink ref="F16" location="'Shareholding Pattern'!F5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2" width="21.570312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353" t="s">
        <v>81</v>
      </c>
      <c r="F12" s="354"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zL1bNXH501NWcbm5vE93Ut1la5uMNO+nyomcblyL+kD6O3Q1/dxUFoTCBraq2BEIYrhI/jC6Ki/yYsT3BPr7KQ==" saltValue="Ne0MZBz/CTaXkCu6kfJui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4" display="Total"/>
    <hyperlink ref="F16" location="'Shareholding Pattern'!F5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7" t="s">
        <v>623</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EpAgstqSMhi1fmyweIhnphJ/JZb8dUb8BqI4hOkt43BHq3G9TybMgE+sohNKG3wL5JKhwOMgRFU/z2wkbgcZ6A==" saltValue="ggm/rWgdDU2oRtIW42lm+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3" display="Total"/>
    <hyperlink ref="F16" location="'Shareholding Pattern'!F5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5" customFormat="1" ht="20.100000000000001" customHeight="1">
      <c r="E12" s="7" t="s">
        <v>609</v>
      </c>
      <c r="F12" s="65" t="s">
        <v>619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DV94K4DtL2yv9IQAcR1py1Q4nGsX9iO6Somgkk/osCid38gRLs7G0hYLDWnf1g5N/BRqJEzSU8cTt/elM3mT5Q==" saltValue="DZT3pIvs9/JMS5ShHLZl0g==" spinCount="100000"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2" display="Total"/>
    <hyperlink ref="F16" location="'Shareholding Pattern'!F5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28515625" hidden="1" customWidth="1"/>
    <col min="2" max="2" width="2.140625" hidden="1" customWidth="1"/>
    <col min="3" max="3" width="2.28515625" customWidth="1"/>
    <col min="4" max="4" width="8.710937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1" width="20.7109375" customWidth="1"/>
    <col min="32" max="32" width="0.85546875" customWidth="1"/>
    <col min="33" max="34" width="5.7109375" hidden="1" customWidth="1"/>
    <col min="35" max="16384" width="5.14062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90" t="s">
        <v>111</v>
      </c>
      <c r="E9" s="590" t="s">
        <v>31</v>
      </c>
      <c r="F9" s="590" t="s">
        <v>352</v>
      </c>
      <c r="G9" s="590" t="s">
        <v>114</v>
      </c>
      <c r="H9" s="542" t="s">
        <v>1</v>
      </c>
      <c r="I9" s="590" t="s">
        <v>346</v>
      </c>
      <c r="J9" s="542" t="s">
        <v>3</v>
      </c>
      <c r="K9" s="542" t="s">
        <v>4</v>
      </c>
      <c r="L9" s="542" t="s">
        <v>5</v>
      </c>
      <c r="M9" s="542" t="s">
        <v>6</v>
      </c>
      <c r="N9" s="542" t="s">
        <v>7</v>
      </c>
      <c r="O9" s="542" t="s">
        <v>8</v>
      </c>
      <c r="P9" s="542"/>
      <c r="Q9" s="542"/>
      <c r="R9" s="542"/>
      <c r="S9" s="559" t="s">
        <v>788</v>
      </c>
      <c r="T9" s="538" t="s">
        <v>811</v>
      </c>
      <c r="U9" s="538" t="s">
        <v>900</v>
      </c>
      <c r="V9" s="559" t="s">
        <v>807</v>
      </c>
      <c r="W9" s="538" t="s">
        <v>782</v>
      </c>
      <c r="X9" s="570" t="s">
        <v>783</v>
      </c>
      <c r="Y9" s="542" t="s">
        <v>784</v>
      </c>
      <c r="Z9" s="542"/>
      <c r="AA9" s="542" t="s">
        <v>11</v>
      </c>
      <c r="AB9" s="542" t="s">
        <v>404</v>
      </c>
      <c r="AC9" s="579" t="s">
        <v>634</v>
      </c>
      <c r="AD9" s="580"/>
      <c r="AE9" s="581"/>
      <c r="AI9" t="s">
        <v>326</v>
      </c>
      <c r="AX9" t="s">
        <v>31</v>
      </c>
    </row>
    <row r="10" spans="4:59" ht="31.5" customHeight="1">
      <c r="D10" s="591"/>
      <c r="E10" s="591"/>
      <c r="F10" s="591"/>
      <c r="G10" s="591"/>
      <c r="H10" s="542"/>
      <c r="I10" s="591"/>
      <c r="J10" s="542"/>
      <c r="K10" s="542"/>
      <c r="L10" s="542"/>
      <c r="M10" s="542"/>
      <c r="N10" s="542"/>
      <c r="O10" s="542" t="s">
        <v>12</v>
      </c>
      <c r="P10" s="542"/>
      <c r="Q10" s="542"/>
      <c r="R10" s="542" t="s">
        <v>13</v>
      </c>
      <c r="S10" s="559"/>
      <c r="T10" s="539"/>
      <c r="U10" s="539"/>
      <c r="V10" s="559"/>
      <c r="W10" s="539"/>
      <c r="X10" s="570"/>
      <c r="Y10" s="542"/>
      <c r="Z10" s="542"/>
      <c r="AA10" s="542"/>
      <c r="AB10" s="542"/>
      <c r="AC10" s="553" t="s">
        <v>635</v>
      </c>
      <c r="AD10" s="554"/>
      <c r="AE10" s="555"/>
      <c r="AI10" t="s">
        <v>317</v>
      </c>
      <c r="AX10" t="s">
        <v>354</v>
      </c>
    </row>
    <row r="11" spans="4:59" ht="65.099999999999994" customHeight="1">
      <c r="D11" s="541"/>
      <c r="E11" s="541"/>
      <c r="F11" s="541"/>
      <c r="G11" s="541"/>
      <c r="H11" s="542"/>
      <c r="I11" s="541"/>
      <c r="J11" s="542"/>
      <c r="K11" s="542"/>
      <c r="L11" s="542"/>
      <c r="M11" s="542"/>
      <c r="N11" s="542"/>
      <c r="O11" s="24" t="s">
        <v>14</v>
      </c>
      <c r="P11" s="24" t="s">
        <v>789</v>
      </c>
      <c r="Q11" s="24" t="s">
        <v>16</v>
      </c>
      <c r="R11" s="542"/>
      <c r="S11" s="559"/>
      <c r="T11" s="540"/>
      <c r="U11" s="540"/>
      <c r="V11" s="559"/>
      <c r="W11" s="540"/>
      <c r="X11" s="570"/>
      <c r="Y11" s="50" t="s">
        <v>17</v>
      </c>
      <c r="Z11" s="50" t="s">
        <v>18</v>
      </c>
      <c r="AA11" s="542"/>
      <c r="AB11" s="542"/>
      <c r="AC11" s="50" t="s">
        <v>636</v>
      </c>
      <c r="AD11" s="50" t="s">
        <v>637</v>
      </c>
      <c r="AE11" s="50" t="s">
        <v>638</v>
      </c>
      <c r="AI11" t="s">
        <v>322</v>
      </c>
    </row>
    <row r="12" spans="4:59" ht="20.100000000000001" customHeight="1">
      <c r="D12" s="7" t="s">
        <v>622</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algorithmName="SHA-512" hashValue="LPfEbFJ8/g09UnhCJqlnJkhuDo02Sftr5NcInl94ES/lVAjLdVr/QeFESOmndttN5KXnay7soLo8LLMF9rgbuQ==" saltValue="Lqf6D6dFD6E2wjyafy9PaQ==" spinCount="100000"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formula1>$AX$9:$AX$10</formula1>
    </dataValidation>
    <dataValidation type="list" allowBlank="1" showInputMessage="1" showErrorMessage="1" sqref="E13">
      <formula1>$AT$1:$BG$1</formula1>
    </dataValidation>
    <dataValidation type="whole" operator="greaterThanOrEqual" allowBlank="1" showInputMessage="1" showErrorMessage="1" sqref="O13:P13 I13:L13 S13:U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lessThanOrEqual" allowBlank="1" showInputMessage="1" showErrorMessage="1" sqref="AA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s>
  <hyperlinks>
    <hyperlink ref="H16" location="'Shareholding Pattern'!F49" display="Total"/>
    <hyperlink ref="F16" location="'Shareholding Pattern'!F49" display="Click here to go back"/>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28515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1" width="20.7109375" customWidth="1"/>
    <col min="32" max="32" width="0.85546875" customWidth="1"/>
    <col min="33" max="35" width="5.7109375" hidden="1" customWidth="1"/>
    <col min="36" max="16384" width="5.14062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90" t="s">
        <v>111</v>
      </c>
      <c r="E9" s="590" t="s">
        <v>31</v>
      </c>
      <c r="F9" s="590" t="s">
        <v>352</v>
      </c>
      <c r="G9" s="590" t="s">
        <v>114</v>
      </c>
      <c r="H9" s="542" t="s">
        <v>1</v>
      </c>
      <c r="I9" s="590" t="s">
        <v>346</v>
      </c>
      <c r="J9" s="542" t="s">
        <v>3</v>
      </c>
      <c r="K9" s="542" t="s">
        <v>4</v>
      </c>
      <c r="L9" s="542" t="s">
        <v>5</v>
      </c>
      <c r="M9" s="542" t="s">
        <v>6</v>
      </c>
      <c r="N9" s="542" t="s">
        <v>7</v>
      </c>
      <c r="O9" s="542" t="s">
        <v>8</v>
      </c>
      <c r="P9" s="542"/>
      <c r="Q9" s="542"/>
      <c r="R9" s="542"/>
      <c r="S9" s="559" t="s">
        <v>788</v>
      </c>
      <c r="T9" s="538" t="s">
        <v>811</v>
      </c>
      <c r="U9" s="538" t="s">
        <v>900</v>
      </c>
      <c r="V9" s="559" t="s">
        <v>807</v>
      </c>
      <c r="W9" s="538" t="s">
        <v>782</v>
      </c>
      <c r="X9" s="570" t="s">
        <v>783</v>
      </c>
      <c r="Y9" s="542" t="s">
        <v>784</v>
      </c>
      <c r="Z9" s="542"/>
      <c r="AA9" s="542" t="s">
        <v>11</v>
      </c>
      <c r="AB9" s="542" t="s">
        <v>404</v>
      </c>
      <c r="AC9" s="579" t="s">
        <v>634</v>
      </c>
      <c r="AD9" s="580"/>
      <c r="AE9" s="581"/>
      <c r="AI9" t="s">
        <v>326</v>
      </c>
      <c r="AX9" t="s">
        <v>31</v>
      </c>
    </row>
    <row r="10" spans="4:55" ht="31.5" customHeight="1">
      <c r="D10" s="591"/>
      <c r="E10" s="591"/>
      <c r="F10" s="591"/>
      <c r="G10" s="591"/>
      <c r="H10" s="542"/>
      <c r="I10" s="591"/>
      <c r="J10" s="542"/>
      <c r="K10" s="542"/>
      <c r="L10" s="542"/>
      <c r="M10" s="542"/>
      <c r="N10" s="542"/>
      <c r="O10" s="542" t="s">
        <v>12</v>
      </c>
      <c r="P10" s="542"/>
      <c r="Q10" s="542"/>
      <c r="R10" s="542" t="s">
        <v>13</v>
      </c>
      <c r="S10" s="559"/>
      <c r="T10" s="539"/>
      <c r="U10" s="539"/>
      <c r="V10" s="559"/>
      <c r="W10" s="539"/>
      <c r="X10" s="570"/>
      <c r="Y10" s="542"/>
      <c r="Z10" s="542"/>
      <c r="AA10" s="542"/>
      <c r="AB10" s="542"/>
      <c r="AC10" s="553" t="s">
        <v>635</v>
      </c>
      <c r="AD10" s="554"/>
      <c r="AE10" s="555"/>
      <c r="AI10" t="s">
        <v>317</v>
      </c>
      <c r="AX10" t="s">
        <v>354</v>
      </c>
    </row>
    <row r="11" spans="4:55" ht="60" customHeight="1">
      <c r="D11" s="541"/>
      <c r="E11" s="541"/>
      <c r="F11" s="541"/>
      <c r="G11" s="541"/>
      <c r="H11" s="542"/>
      <c r="I11" s="541"/>
      <c r="J11" s="542"/>
      <c r="K11" s="542"/>
      <c r="L11" s="542"/>
      <c r="M11" s="542"/>
      <c r="N11" s="542"/>
      <c r="O11" s="24" t="s">
        <v>14</v>
      </c>
      <c r="P11" s="24" t="s">
        <v>789</v>
      </c>
      <c r="Q11" s="24" t="s">
        <v>16</v>
      </c>
      <c r="R11" s="542"/>
      <c r="S11" s="559"/>
      <c r="T11" s="540"/>
      <c r="U11" s="540"/>
      <c r="V11" s="559"/>
      <c r="W11" s="540"/>
      <c r="X11" s="570"/>
      <c r="Y11" s="24" t="s">
        <v>17</v>
      </c>
      <c r="Z11" s="24" t="s">
        <v>18</v>
      </c>
      <c r="AA11" s="542"/>
      <c r="AB11" s="542"/>
      <c r="AC11" s="50" t="s">
        <v>636</v>
      </c>
      <c r="AD11" s="50" t="s">
        <v>637</v>
      </c>
      <c r="AE11" s="50" t="s">
        <v>638</v>
      </c>
      <c r="AI11" t="s">
        <v>322</v>
      </c>
    </row>
    <row r="12" spans="4:55" ht="20.100000000000001" customHeight="1">
      <c r="D12" s="7" t="s">
        <v>605</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algorithmName="SHA-512" hashValue="MnLxRqysxI6MiMOI0rVt4Jdr8dQJPbO3HvvH8PbkiS+NvLY0psyED4KBjTKS8IzURcKPy+VM7t2MkumHiukecQ==" saltValue="JZxWTy2IUIBP4mLRVw4YFg==" spinCount="100000"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formula1>M13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_x000a_" sqref="H13">
      <formula1>10</formula1>
    </dataValidation>
    <dataValidation type="list" allowBlank="1" showInputMessage="1" showErrorMessage="1" sqref="F13">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 type="list" allowBlank="1" showInputMessage="1" showErrorMessage="1" sqref="E13">
      <formula1>$AT$1:$BC$1</formula1>
    </dataValidation>
  </dataValidations>
  <hyperlinks>
    <hyperlink ref="H16" location="'Shareholding Pattern'!F40" display="Total"/>
    <hyperlink ref="G16" location="'Shareholding Pattern'!F40" display="Click here to go back"/>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S9" t="s">
        <v>324</v>
      </c>
    </row>
    <row r="10" spans="5:45"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S10" t="s">
        <v>314</v>
      </c>
    </row>
    <row r="11" spans="5:45"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c r="AS11" t="s">
        <v>325</v>
      </c>
    </row>
    <row r="12" spans="5:45" ht="20.25" customHeight="1">
      <c r="E12" s="7" t="s">
        <v>621</v>
      </c>
      <c r="F12" s="39" t="s">
        <v>620</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8iphbeBiNpeOoZbiYJoZ/4fHVXBhAyzkByLVPckEcTtEOEJYQBg/uN9HwW6Hcrvv9yuHkQMI8sprP81N4ghK+g==" saltValue="57V1yZGhW1r/DopgMhSeS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7" display="Total"/>
    <hyperlink ref="F16" location="'Shareholding Pattern'!F4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S9" t="s">
        <v>324</v>
      </c>
    </row>
    <row r="10" spans="5:45"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S10" t="s">
        <v>314</v>
      </c>
    </row>
    <row r="11" spans="5:45"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c r="AS11" t="s">
        <v>325</v>
      </c>
    </row>
    <row r="12" spans="5:45" ht="20.25" customHeight="1">
      <c r="E12" s="7" t="s">
        <v>618</v>
      </c>
      <c r="F12" s="39" t="s">
        <v>617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isHOpcjVYwvo2Kz0EImWQBgNOnOVbyeHn/ef6W+Z05V6cg/ncZS5UR6P+BRSTIK7PjAiOn4hUczRkS9P7v3+jA==" saltValue="jMXxquuKlswjJ2r2O2cm7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5" display="Total"/>
    <hyperlink ref="F16" location="'Shareholding Pattern'!F4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S9" t="s">
        <v>324</v>
      </c>
    </row>
    <row r="10" spans="5:45"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S10" t="s">
        <v>314</v>
      </c>
    </row>
    <row r="11" spans="5:45"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c r="AS11" t="s">
        <v>325</v>
      </c>
    </row>
    <row r="12" spans="5:45" ht="20.25" customHeight="1">
      <c r="E12" s="7" t="s">
        <v>616</v>
      </c>
      <c r="F12" s="39" t="s">
        <v>583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1t5sJnXbXpFGywbto+7dH0v6NLpS+gamrwJ5oOF+PWeMii/Q+Q4s9fTJB2D/ydwy4XJp4q5Cl2Qx2CYhidrjQ==" saltValue="XaTQaK21hG+9KtxNw75ze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3" display="Total"/>
    <hyperlink ref="F16" location="'Shareholding Pattern'!F43"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3" width="5.7109375" hidden="1" customWidth="1"/>
    <col min="34" max="46" width="0" hidden="1" customWidth="1"/>
    <col min="47"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IAMiqjUic4VG7ujW4awGe8hTttAkw+fqt+PSYXf1JqNIZ9+WJDxT0BAwyda8MBWZ5ERBUCYQ27A2Jse6YX/9EQ==" saltValue="6jbNwJs6UGSAcNJwV2sdq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9" display="Total"/>
    <hyperlink ref="F16" location="'Shareholding Pattern'!F39"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J7KTnR3751WLpSmTztLtvZBQooSUgI9uWwuUVyLepNAz7zAPgg5DJgQ1CC3PIkUwNgOBe+kozFGcQiBXAVp1IA==" saltValue="WPRhsVh4xWnLwLzugwKst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8eumIvl+PaGcYDHrGe0SFMlgvjVrmSYDyRyogdVjBLdmBaX8F6I7yGwNaPa3iqj2bxEyKDVTJ2u7P0KHJMBYig==" saltValue="J5kYazkVlBop1wbqq86gp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6" display="Total"/>
    <hyperlink ref="F16" location="'Shareholding Pattern'!F36"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c r="AT9" t="s">
        <v>324</v>
      </c>
    </row>
    <row r="10" spans="5:46"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c r="AT10" t="s">
        <v>314</v>
      </c>
    </row>
    <row r="11" spans="5:46" ht="78.75" customHeight="1">
      <c r="E11" s="541"/>
      <c r="F11" s="542"/>
      <c r="G11" s="542"/>
      <c r="H11" s="542"/>
      <c r="I11" s="542"/>
      <c r="J11" s="542"/>
      <c r="K11" s="542"/>
      <c r="L11" s="542"/>
      <c r="M11" s="24" t="s">
        <v>14</v>
      </c>
      <c r="N11" s="24" t="s">
        <v>789</v>
      </c>
      <c r="O11" s="24" t="s">
        <v>16</v>
      </c>
      <c r="P11" s="542"/>
      <c r="Q11" s="559"/>
      <c r="R11" s="540"/>
      <c r="S11" s="540"/>
      <c r="T11" s="559"/>
      <c r="U11" s="540"/>
      <c r="V11" s="570"/>
      <c r="W11" s="24" t="s">
        <v>17</v>
      </c>
      <c r="X11" s="24" t="s">
        <v>18</v>
      </c>
      <c r="Y11" s="542"/>
      <c r="Z11" s="542"/>
      <c r="AA11" s="50" t="s">
        <v>636</v>
      </c>
      <c r="AB11" s="50" t="s">
        <v>637</v>
      </c>
      <c r="AC11" s="50" t="s">
        <v>638</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NQXv4gYJFZJp21Z14tPUhJNthk2gK+FsnHhI3aCDbFw1F6mwwWMS8jGu6h+msZ7Z2+jE34I8DjtokAASg+01ng==" saltValue="Z7QXk4VsK0Ti0qeSXjikV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42578125" customWidth="1"/>
    <col min="31" max="33" width="5.7109375" hidden="1" customWidth="1"/>
    <col min="34" max="16384" width="1.28515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90"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91"/>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1"/>
      <c r="Z11" s="542"/>
      <c r="AA11" s="50" t="s">
        <v>636</v>
      </c>
      <c r="AB11" s="50" t="s">
        <v>637</v>
      </c>
      <c r="AC11" s="50" t="s">
        <v>638</v>
      </c>
    </row>
    <row r="12" spans="5:32" ht="18.75" customHeight="1">
      <c r="E12" s="7" t="s">
        <v>610</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gd5HMX4E0P2a3gx3Kmlj4TpKTuR0iZlMLC18eRkz9kVaFCqGPAqKH7fB7vNYLW8VV1zQKNQ3ctiLDqsIckamwg==" saltValue="TnGX2jHwF9U5BhqUFXkz0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3" display="Total"/>
    <hyperlink ref="F16" location="'Shareholding Pattern'!F6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5.7109375" customWidth="1"/>
    <col min="31" max="32" width="5.7109375" hidden="1" customWidth="1"/>
    <col min="33" max="16384" width="5.42578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s="6" customFormat="1" ht="20.100000000000001" customHeight="1">
      <c r="E12" s="7" t="s">
        <v>611</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gSEFLKFiMqV+MJfsBZKDK45lMzDFNIEsEqmKjjpPKcwJo4FkurIqu4FQJB5A9hjzDGNahorl3Wz713KQ/mm0g==" saltValue="ORxtRB581tNP9dj9AJXtZw==" spinCount="100000"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4" display="Total"/>
    <hyperlink ref="F16" location="'Shareholding Pattern'!F6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38" t="s">
        <v>788</v>
      </c>
      <c r="R9" s="538" t="s">
        <v>811</v>
      </c>
      <c r="S9" s="538" t="s">
        <v>900</v>
      </c>
      <c r="T9" s="559" t="s">
        <v>807</v>
      </c>
      <c r="U9" s="538" t="s">
        <v>782</v>
      </c>
      <c r="V9" s="600" t="s">
        <v>783</v>
      </c>
      <c r="W9" s="568" t="s">
        <v>784</v>
      </c>
      <c r="X9" s="569"/>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39"/>
      <c r="R10" s="539"/>
      <c r="S10" s="539"/>
      <c r="T10" s="559"/>
      <c r="U10" s="539"/>
      <c r="V10" s="601"/>
      <c r="W10" s="543"/>
      <c r="X10" s="544"/>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40"/>
      <c r="R11" s="540"/>
      <c r="S11" s="540"/>
      <c r="T11" s="559"/>
      <c r="U11" s="540"/>
      <c r="V11" s="602"/>
      <c r="W11" s="24" t="s">
        <v>17</v>
      </c>
      <c r="X11" s="24" t="s">
        <v>18</v>
      </c>
      <c r="Y11" s="542"/>
      <c r="Z11" s="542"/>
      <c r="AA11" s="50" t="s">
        <v>636</v>
      </c>
      <c r="AB11" s="50" t="s">
        <v>637</v>
      </c>
      <c r="AC11" s="50" t="s">
        <v>638</v>
      </c>
    </row>
    <row r="12" spans="5:32" s="6" customFormat="1" ht="20.100000000000001" customHeight="1">
      <c r="E12" s="7" t="s">
        <v>604</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aLcIpghlXUwJtkaVh6IUBvodFMdwqPmN0DjAdysY0Byo+X31LkWRu0W9ni+YRPZj3W8Sx9ZGEiR7N2gS1Xgnhg==" saltValue="GuNFH/ZPD2ZhXWG3WmfYNA=="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8" display="Total"/>
    <hyperlink ref="F16" location="'Shareholding Pattern'!F3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hidden="1" customWidth="1"/>
    <col min="21" max="21" width="14.7109375"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90" t="s">
        <v>115</v>
      </c>
      <c r="F9" s="542" t="s">
        <v>114</v>
      </c>
      <c r="G9" s="542" t="s">
        <v>1</v>
      </c>
      <c r="H9" s="542" t="s">
        <v>3</v>
      </c>
      <c r="I9" s="542" t="s">
        <v>4</v>
      </c>
      <c r="J9" s="542" t="s">
        <v>5</v>
      </c>
      <c r="K9" s="542" t="s">
        <v>6</v>
      </c>
      <c r="L9" s="542" t="s">
        <v>7</v>
      </c>
      <c r="M9" s="542" t="s">
        <v>8</v>
      </c>
      <c r="N9" s="542"/>
      <c r="O9" s="542"/>
      <c r="P9" s="542"/>
      <c r="Q9" s="542" t="s">
        <v>9</v>
      </c>
      <c r="R9" s="590" t="s">
        <v>410</v>
      </c>
      <c r="S9" s="590" t="s">
        <v>112</v>
      </c>
      <c r="T9" s="542" t="s">
        <v>86</v>
      </c>
      <c r="U9" s="542" t="s">
        <v>10</v>
      </c>
      <c r="V9" s="542"/>
      <c r="W9" s="542" t="s">
        <v>11</v>
      </c>
      <c r="X9" s="542" t="s">
        <v>404</v>
      </c>
    </row>
    <row r="10" spans="5:30" ht="31.5" customHeight="1">
      <c r="E10" s="591"/>
      <c r="F10" s="542"/>
      <c r="G10" s="542"/>
      <c r="H10" s="542"/>
      <c r="I10" s="542"/>
      <c r="J10" s="542"/>
      <c r="K10" s="542"/>
      <c r="L10" s="542"/>
      <c r="M10" s="542" t="s">
        <v>12</v>
      </c>
      <c r="N10" s="542"/>
      <c r="O10" s="542"/>
      <c r="P10" s="542" t="s">
        <v>13</v>
      </c>
      <c r="Q10" s="542"/>
      <c r="R10" s="591"/>
      <c r="S10" s="591"/>
      <c r="T10" s="542"/>
      <c r="U10" s="542"/>
      <c r="V10" s="542"/>
      <c r="W10" s="542"/>
      <c r="X10" s="542"/>
    </row>
    <row r="11" spans="5:30" ht="78.75" customHeight="1">
      <c r="E11" s="541"/>
      <c r="F11" s="542"/>
      <c r="G11" s="542"/>
      <c r="H11" s="542"/>
      <c r="I11" s="542"/>
      <c r="J11" s="542"/>
      <c r="K11" s="542"/>
      <c r="L11" s="542"/>
      <c r="M11" s="24" t="s">
        <v>14</v>
      </c>
      <c r="N11" s="24" t="s">
        <v>15</v>
      </c>
      <c r="O11" s="24" t="s">
        <v>16</v>
      </c>
      <c r="P11" s="542"/>
      <c r="Q11" s="542"/>
      <c r="R11" s="541"/>
      <c r="S11" s="541"/>
      <c r="T11" s="542"/>
      <c r="U11" s="24" t="s">
        <v>17</v>
      </c>
      <c r="V11" s="24" t="s">
        <v>18</v>
      </c>
      <c r="W11" s="542"/>
      <c r="X11" s="542"/>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402</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f6sb8Mzm+Nq8EUwLo6jQ1Ogy1YR49VJLBIDQmGLeBccxCBk5teOB0wG9d+N6R0Oou4KPbK5DKqXTFbk56QqYWQ==" saltValue="N8Ndt9g1nMRtd3+5yHVUBA==" spinCount="100000"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9" width="20.7109375" customWidth="1"/>
    <col min="30" max="30" width="3.7109375" customWidth="1"/>
    <col min="31" max="32" width="3.710937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90" t="s">
        <v>111</v>
      </c>
      <c r="F9" s="542" t="s">
        <v>114</v>
      </c>
      <c r="G9" s="542" t="s">
        <v>1</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c r="AA9" s="579" t="s">
        <v>634</v>
      </c>
      <c r="AB9" s="580"/>
      <c r="AC9" s="581"/>
    </row>
    <row r="10" spans="5:32" ht="31.5" customHeight="1">
      <c r="E10" s="591"/>
      <c r="F10" s="542"/>
      <c r="G10" s="542"/>
      <c r="H10" s="542"/>
      <c r="I10" s="542"/>
      <c r="J10" s="542"/>
      <c r="K10" s="542"/>
      <c r="L10" s="542"/>
      <c r="M10" s="542" t="s">
        <v>12</v>
      </c>
      <c r="N10" s="542"/>
      <c r="O10" s="542"/>
      <c r="P10" s="542" t="s">
        <v>13</v>
      </c>
      <c r="Q10" s="559"/>
      <c r="R10" s="539"/>
      <c r="S10" s="539"/>
      <c r="T10" s="559"/>
      <c r="U10" s="539"/>
      <c r="V10" s="570"/>
      <c r="W10" s="542"/>
      <c r="X10" s="542"/>
      <c r="Y10" s="542"/>
      <c r="Z10" s="542"/>
      <c r="AA10" s="553" t="s">
        <v>635</v>
      </c>
      <c r="AB10" s="554"/>
      <c r="AC10" s="555"/>
    </row>
    <row r="11" spans="5:32" ht="78.75" customHeight="1">
      <c r="E11" s="541"/>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c r="AA11" s="50" t="s">
        <v>636</v>
      </c>
      <c r="AB11" s="50" t="s">
        <v>637</v>
      </c>
      <c r="AC11" s="50" t="s">
        <v>638</v>
      </c>
    </row>
    <row r="12" spans="5:32" ht="15.75">
      <c r="E12" s="7" t="s">
        <v>608</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Or/SnbUJL9apo6KOsODLJ93Ay5eoftN2jWYSZx1QS3v7XUo8dKUJ0AaZCNlTz0vY1BgtAj1YaoJsBQnXrAFxoA==" saltValue="XDzc0BWgdVMvVT9bCBc2gg=="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8" display="Total"/>
    <hyperlink ref="F16" location="'Shareholding Pattern'!F4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BA53"/>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E15" sqref="E15"/>
    </sheetView>
  </sheetViews>
  <sheetFormatPr defaultColWidth="0" defaultRowHeight="15"/>
  <cols>
    <col min="1" max="1" width="2.28515625" hidden="1" customWidth="1"/>
    <col min="2" max="2" width="2.140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1" width="20.7109375" customWidth="1"/>
    <col min="32" max="32" width="0.85546875" customWidth="1"/>
    <col min="33" max="35" width="5.7109375" hidden="1" customWidth="1"/>
    <col min="36" max="16384" width="2.5703125" hidden="1"/>
  </cols>
  <sheetData>
    <row r="1" spans="4:53" hidden="1">
      <c r="I1">
        <v>2</v>
      </c>
      <c r="J1">
        <v>0</v>
      </c>
      <c r="AG1" t="s">
        <v>319</v>
      </c>
      <c r="AH1" t="s">
        <v>325</v>
      </c>
      <c r="AI1" t="s">
        <v>913</v>
      </c>
      <c r="AJ1" t="s">
        <v>914</v>
      </c>
      <c r="AK1" t="s">
        <v>430</v>
      </c>
      <c r="AL1" t="s">
        <v>328</v>
      </c>
      <c r="AM1" t="s">
        <v>364</v>
      </c>
      <c r="AN1" t="s">
        <v>316</v>
      </c>
      <c r="AO1" t="s">
        <v>411</v>
      </c>
      <c r="AP1" t="s">
        <v>425</v>
      </c>
      <c r="AQ1" t="s">
        <v>508</v>
      </c>
      <c r="AR1" t="s">
        <v>314</v>
      </c>
      <c r="AS1" t="s">
        <v>509</v>
      </c>
      <c r="AT1" t="s">
        <v>324</v>
      </c>
      <c r="AU1" t="s">
        <v>510</v>
      </c>
      <c r="AV1" t="s">
        <v>511</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3" hidden="1">
      <c r="I3">
        <f ca="1">+IFERROR(IF(COUNT(I13:I17),ROUND(SUMIF($F$13:I17,"Category",I13:I17),0),""),"")</f>
        <v>38</v>
      </c>
      <c r="J3">
        <f ca="1">+IFERROR(IF(COUNT(J13:J17),ROUND(SUMIF($F$13:J17,"Category",J13:J17),0),""),"")</f>
        <v>450000</v>
      </c>
      <c r="K3" t="str">
        <f>+IFERROR(IF(COUNT(K13:K17),ROUND(SUMIF($F$13:K17,"Category",K13:K17),0),""),"")</f>
        <v/>
      </c>
      <c r="L3" t="str">
        <f>+IFERROR(IF(COUNT(L13:L17),ROUND(SUMIF($F$13:L17,"Category",L13:L17),0),""),"")</f>
        <v/>
      </c>
      <c r="M3">
        <f ca="1">+IFERROR(IF(COUNT(M13:M17),ROUND(SUMIF($F$13:M17,"Category",M13:M17),0),""),"")</f>
        <v>450000</v>
      </c>
      <c r="N3">
        <f ca="1">+IFERROR(IF(COUNT(N13:N17),ROUND(SUMIF($F$13:N17,"Category",N13:N17),2),""),"")</f>
        <v>2</v>
      </c>
      <c r="O3">
        <f ca="1">+IFERROR(IF(COUNT(O13:O17),ROUND(SUMIF($F$13:O17,"Category",O13:O17),0),""),"")</f>
        <v>450000</v>
      </c>
      <c r="P3" t="str">
        <f>+IFERROR(IF(COUNT(P13:P17),ROUND(SUMIF($F$13:P17,"Category",P13:P17),0),""),"")</f>
        <v/>
      </c>
      <c r="Q3">
        <f ca="1">+IFERROR(IF(COUNT(Q13:Q17),ROUND(SUMIF($F$13:Q17,"Category",Q13:Q17),0),""),"")</f>
        <v>450000</v>
      </c>
      <c r="R3">
        <f ca="1">+IFERROR(IF(COUNT(R13:R17),ROUND(SUMIF($F$13:R17,"Category",R13:R17),2),""),"")</f>
        <v>2</v>
      </c>
      <c r="S3" t="str">
        <f>+IFERROR(IF(COUNT(S13:S17),ROUND(SUMIF($F$13:S17,"Category",S13:S17),0),""),"")</f>
        <v/>
      </c>
      <c r="T3" t="str">
        <f>+IFERROR(IF(COUNT(T13:T17),ROUND(SUMIF($F$13:T17,"Category",T13:T17),0),""),"")</f>
        <v/>
      </c>
      <c r="V3" t="str">
        <f>+IFERROR(IF(COUNT(V13:V17),ROUND(SUMIF($F$13:V17,"Category",V13:V17),0),""),"")</f>
        <v/>
      </c>
      <c r="X3">
        <f ca="1">+IFERROR(IF(COUNT(X13:X17),ROUND(SUMIF($F$13:X17,"Category",X13:X17),2),""),"")</f>
        <v>2</v>
      </c>
      <c r="Y3">
        <f ca="1">+IFERROR(IF(COUNT(Y13:Y17),ROUND(SUMIF($F$13:Y17,"Category",Y13:Y17),0),""),"")</f>
        <v>0</v>
      </c>
      <c r="Z3">
        <f ca="1">+IFERROR(IF(COUNT(Z13:Z17),ROUND(SUMIF($F$13:Z17,"Category",Z13:Z17),2),""),"")</f>
        <v>0</v>
      </c>
      <c r="AA3">
        <f ca="1">+IFERROR(IF(COUNT(AA13:AA17),ROUND(SUMIF($F$13:AA17,"Category",AA13:AA17),0),""),"")</f>
        <v>12000</v>
      </c>
    </row>
    <row r="4" spans="4:53" hidden="1"/>
    <row r="5" spans="4:53" hidden="1"/>
    <row r="6" spans="4:53" hidden="1"/>
    <row r="9" spans="4:53" ht="39.950000000000003" customHeight="1">
      <c r="D9" s="590" t="s">
        <v>111</v>
      </c>
      <c r="E9" s="590" t="s">
        <v>31</v>
      </c>
      <c r="F9" s="590" t="s">
        <v>352</v>
      </c>
      <c r="G9" s="590" t="s">
        <v>114</v>
      </c>
      <c r="H9" s="542" t="s">
        <v>1</v>
      </c>
      <c r="I9" s="590" t="s">
        <v>346</v>
      </c>
      <c r="J9" s="542" t="s">
        <v>3</v>
      </c>
      <c r="K9" s="542" t="s">
        <v>4</v>
      </c>
      <c r="L9" s="542" t="s">
        <v>5</v>
      </c>
      <c r="M9" s="542" t="s">
        <v>6</v>
      </c>
      <c r="N9" s="542" t="s">
        <v>7</v>
      </c>
      <c r="O9" s="542" t="s">
        <v>8</v>
      </c>
      <c r="P9" s="542"/>
      <c r="Q9" s="542"/>
      <c r="R9" s="542"/>
      <c r="S9" s="559" t="s">
        <v>788</v>
      </c>
      <c r="T9" s="538" t="s">
        <v>811</v>
      </c>
      <c r="U9" s="538" t="s">
        <v>900</v>
      </c>
      <c r="V9" s="559" t="s">
        <v>807</v>
      </c>
      <c r="W9" s="538" t="s">
        <v>782</v>
      </c>
      <c r="X9" s="570" t="s">
        <v>783</v>
      </c>
      <c r="Y9" s="542" t="s">
        <v>784</v>
      </c>
      <c r="Z9" s="542"/>
      <c r="AA9" s="542" t="s">
        <v>11</v>
      </c>
      <c r="AB9" s="542" t="s">
        <v>404</v>
      </c>
      <c r="AC9" s="579" t="s">
        <v>634</v>
      </c>
      <c r="AD9" s="580"/>
      <c r="AE9" s="581"/>
      <c r="AX9" t="s">
        <v>31</v>
      </c>
    </row>
    <row r="10" spans="4:53" ht="39.950000000000003" customHeight="1">
      <c r="D10" s="591"/>
      <c r="E10" s="591"/>
      <c r="F10" s="591"/>
      <c r="G10" s="591"/>
      <c r="H10" s="542"/>
      <c r="I10" s="591"/>
      <c r="J10" s="542"/>
      <c r="K10" s="542"/>
      <c r="L10" s="542"/>
      <c r="M10" s="542"/>
      <c r="N10" s="542"/>
      <c r="O10" s="542" t="s">
        <v>12</v>
      </c>
      <c r="P10" s="542"/>
      <c r="Q10" s="542"/>
      <c r="R10" s="542" t="s">
        <v>13</v>
      </c>
      <c r="S10" s="559"/>
      <c r="T10" s="539"/>
      <c r="U10" s="539"/>
      <c r="V10" s="559"/>
      <c r="W10" s="539"/>
      <c r="X10" s="570"/>
      <c r="Y10" s="542"/>
      <c r="Z10" s="542"/>
      <c r="AA10" s="542"/>
      <c r="AB10" s="542"/>
      <c r="AC10" s="553" t="s">
        <v>635</v>
      </c>
      <c r="AD10" s="554"/>
      <c r="AE10" s="555"/>
      <c r="AX10" t="s">
        <v>354</v>
      </c>
    </row>
    <row r="11" spans="4:53" ht="54.95" customHeight="1">
      <c r="D11" s="541"/>
      <c r="E11" s="541"/>
      <c r="F11" s="541"/>
      <c r="G11" s="541"/>
      <c r="H11" s="542"/>
      <c r="I11" s="541"/>
      <c r="J11" s="542"/>
      <c r="K11" s="542"/>
      <c r="L11" s="542"/>
      <c r="M11" s="542"/>
      <c r="N11" s="542"/>
      <c r="O11" s="24" t="s">
        <v>14</v>
      </c>
      <c r="P11" s="24" t="s">
        <v>789</v>
      </c>
      <c r="Q11" s="24" t="s">
        <v>16</v>
      </c>
      <c r="R11" s="542"/>
      <c r="S11" s="559"/>
      <c r="T11" s="540"/>
      <c r="U11" s="540"/>
      <c r="V11" s="559"/>
      <c r="W11" s="540"/>
      <c r="X11" s="570"/>
      <c r="Y11" s="50" t="s">
        <v>17</v>
      </c>
      <c r="Z11" s="50" t="s">
        <v>18</v>
      </c>
      <c r="AA11" s="542"/>
      <c r="AB11" s="542"/>
      <c r="AC11" s="50" t="s">
        <v>636</v>
      </c>
      <c r="AD11" s="50" t="s">
        <v>637</v>
      </c>
      <c r="AE11" s="50" t="s">
        <v>638</v>
      </c>
    </row>
    <row r="12" spans="4:53" ht="20.100000000000001" customHeight="1">
      <c r="D12" s="7" t="s">
        <v>612</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IF(COUNT(M13:$M$14998)=0,"",SUM(AF1:AF65530))</f>
        <v>2</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477" t="s">
        <v>509</v>
      </c>
      <c r="F15" s="477" t="s">
        <v>31</v>
      </c>
      <c r="G15" s="475"/>
      <c r="H15" s="476"/>
      <c r="I15" s="34">
        <v>1</v>
      </c>
      <c r="J15" s="34">
        <v>12000</v>
      </c>
      <c r="K15" s="34"/>
      <c r="L15" s="34"/>
      <c r="M15" s="479">
        <f>+IFERROR(IF(COUNT(J15:L15),ROUND(SUM(J15:L15),0),""),"")</f>
        <v>12000</v>
      </c>
      <c r="N15" s="142">
        <f>+IFERROR(IF(COUNT(M15),ROUND(M15/'Shareholding Pattern'!$L$78*100,2),""),"")</f>
        <v>0.05</v>
      </c>
      <c r="O15" s="34">
        <f>IF(J15="","",J15)</f>
        <v>12000</v>
      </c>
      <c r="P15" s="34"/>
      <c r="Q15" s="479">
        <f>+IFERROR(IF(COUNT(O15:P15),ROUND(SUM(O15,P15),2),""),"")</f>
        <v>12000</v>
      </c>
      <c r="R15" s="142">
        <f>+IFERROR(IF(COUNT(Q15),ROUND(Q15/('Shareholding Pattern'!$P$79)*100,2),""),"")</f>
        <v>0.05</v>
      </c>
      <c r="S15" s="34"/>
      <c r="T15" s="34"/>
      <c r="U15" s="34"/>
      <c r="V15" s="479" t="str">
        <f>+IFERROR(IF(COUNT(S15:U15),ROUND(SUM(S15:U15),0),""),"")</f>
        <v/>
      </c>
      <c r="W15" s="262">
        <f>+IFERROR(IF(COUNT(M15,V15),ROUND(SUM(M15,V15),0),""),"")</f>
        <v>12000</v>
      </c>
      <c r="X15" s="142">
        <f>+IFERROR(IF(COUNT(M15,V15),ROUND(SUM(V15,M15)/SUM('Shareholding Pattern'!$L$78,'Shareholding Pattern'!$U$78)*100,2),""),"")</f>
        <v>0.05</v>
      </c>
      <c r="Y15" s="34">
        <v>0</v>
      </c>
      <c r="Z15" s="119">
        <f>+IFERROR(IF(COUNT(Y15),ROUND(SUM(Y15)/SUM(M15)*100,2),""),0)</f>
        <v>0</v>
      </c>
      <c r="AA15" s="34">
        <v>12000</v>
      </c>
      <c r="AB15" s="176"/>
      <c r="AC15" s="34">
        <v>0</v>
      </c>
      <c r="AD15" s="34">
        <v>0</v>
      </c>
      <c r="AE15" s="34">
        <v>0</v>
      </c>
      <c r="AF15" s="9">
        <f>IF(SUM(M15)&gt;0,1,0)</f>
        <v>1</v>
      </c>
    </row>
    <row r="16" spans="4:53" ht="24.75" customHeight="1">
      <c r="D16" s="68">
        <v>2</v>
      </c>
      <c r="E16" s="477" t="s">
        <v>314</v>
      </c>
      <c r="F16" s="477" t="s">
        <v>31</v>
      </c>
      <c r="G16" s="475"/>
      <c r="H16" s="476"/>
      <c r="I16" s="34">
        <v>37</v>
      </c>
      <c r="J16" s="34">
        <v>438000</v>
      </c>
      <c r="K16" s="34"/>
      <c r="L16" s="34"/>
      <c r="M16" s="479">
        <f>+IFERROR(IF(COUNT(J16:L16),ROUND(SUM(J16:L16),0),""),"")</f>
        <v>438000</v>
      </c>
      <c r="N16" s="142">
        <f>+IFERROR(IF(COUNT(M16),ROUND(M16/'Shareholding Pattern'!$L$78*100,2),""),"")</f>
        <v>1.95</v>
      </c>
      <c r="O16" s="34">
        <f>IF(J16="","",J16)</f>
        <v>438000</v>
      </c>
      <c r="P16" s="34"/>
      <c r="Q16" s="479">
        <f>+IFERROR(IF(COUNT(O16:P16),ROUND(SUM(O16,P16),2),""),"")</f>
        <v>438000</v>
      </c>
      <c r="R16" s="142">
        <f>+IFERROR(IF(COUNT(Q16),ROUND(Q16/('Shareholding Pattern'!$P$79)*100,2),""),"")</f>
        <v>1.95</v>
      </c>
      <c r="S16" s="34"/>
      <c r="T16" s="34"/>
      <c r="U16" s="34"/>
      <c r="V16" s="479" t="str">
        <f>+IFERROR(IF(COUNT(S16:U16),ROUND(SUM(S16:U16),0),""),"")</f>
        <v/>
      </c>
      <c r="W16" s="262">
        <f>+IFERROR(IF(COUNT(M16,V16),ROUND(SUM(M16,V16),0),""),"")</f>
        <v>438000</v>
      </c>
      <c r="X16" s="142">
        <f>+IFERROR(IF(COUNT(M16,V16),ROUND(SUM(V16,M16)/SUM('Shareholding Pattern'!$L$78,'Shareholding Pattern'!$U$78)*100,2),""),"")</f>
        <v>1.95</v>
      </c>
      <c r="Y16" s="34">
        <v>0</v>
      </c>
      <c r="Z16" s="119">
        <f>+IFERROR(IF(COUNT(Y16),ROUND(SUM(Y16)/SUM(M16)*100,2),""),0)</f>
        <v>0</v>
      </c>
      <c r="AA16" s="34">
        <v>0</v>
      </c>
      <c r="AB16" s="176"/>
      <c r="AC16" s="34">
        <v>0</v>
      </c>
      <c r="AD16" s="34">
        <v>0</v>
      </c>
      <c r="AE16" s="34">
        <v>0</v>
      </c>
      <c r="AF16" s="9">
        <f>IF(SUM(M16)&gt;0,1,0)</f>
        <v>1</v>
      </c>
    </row>
    <row r="17" spans="4:31" hidden="1">
      <c r="D17" s="30"/>
      <c r="K17" s="130"/>
      <c r="L17" s="130"/>
      <c r="O17" s="130"/>
      <c r="P17" s="130"/>
      <c r="Y17" s="130"/>
      <c r="AA17" s="31"/>
      <c r="AB17" s="31"/>
      <c r="AC17" s="31"/>
      <c r="AD17" s="31"/>
      <c r="AE17" s="32"/>
    </row>
    <row r="18" spans="4:31" ht="24.95" customHeight="1">
      <c r="D18" s="90"/>
      <c r="E18" s="26"/>
      <c r="F18" s="26"/>
      <c r="G18" s="45" t="s">
        <v>367</v>
      </c>
      <c r="H18" s="45" t="s">
        <v>16</v>
      </c>
      <c r="I18" s="47">
        <f ca="1">+IFERROR(IF(COUNT(I13:I17),ROUND(SUMIF($F$13:I17,"Category",I13:I17),0),""),"")</f>
        <v>38</v>
      </c>
      <c r="J18" s="47">
        <f ca="1">+IFERROR(IF(COUNT(J13:J17),ROUND(SUMIF($F$13:J17,"Category",J13:J17),0),""),"")</f>
        <v>450000</v>
      </c>
      <c r="K18" s="47" t="str">
        <f>+IFERROR(IF(COUNT(K13:K17),ROUND(SUMIF($F$13:K17,"Category",K13:K17),0),""),"")</f>
        <v/>
      </c>
      <c r="L18" s="47" t="str">
        <f>+IFERROR(IF(COUNT(L13:L17),ROUND(SUMIF($F$13:L17,"Category",L13:L17),0),""),"")</f>
        <v/>
      </c>
      <c r="M18" s="47">
        <f ca="1">+IFERROR(IF(COUNT(M13:M17),ROUND(SUMIF($F$13:M17,"Category",M13:M17),0),""),"")</f>
        <v>450000</v>
      </c>
      <c r="N18" s="141">
        <f ca="1">+IFERROR(IF(COUNT(N13:N17),ROUND(SUMIF($F$13:N17,"Category",N13:N17),2),""),"")</f>
        <v>2</v>
      </c>
      <c r="O18" s="121">
        <f ca="1">+IFERROR(IF(COUNT(O13:O17),ROUND(SUMIF($F$13:O17,"Category",O13:O17),0),""),"")</f>
        <v>450000</v>
      </c>
      <c r="P18" s="121" t="str">
        <f>+IFERROR(IF(COUNT(P13:P17),ROUND(SUMIF($F$13:P17,"Category",P13:P17),0),""),"")</f>
        <v/>
      </c>
      <c r="Q18" s="121">
        <f ca="1">+IFERROR(IF(COUNT(Q13:Q17),ROUND(SUMIF($F$13:Q17,"Category",Q13:Q17),0),""),"")</f>
        <v>450000</v>
      </c>
      <c r="R18" s="141">
        <f ca="1">+IFERROR(IF(COUNT(R13:R17),ROUND(SUMIF($F$13:R17,"Category",R13:R17),2),""),"")</f>
        <v>2</v>
      </c>
      <c r="S18" s="47" t="str">
        <f>+IFERROR(IF(COUNT(S13:S17),ROUND(SUMIF($F$13:S17,"Category",S13:S17),0),""),"")</f>
        <v/>
      </c>
      <c r="T18" s="47" t="str">
        <f>+IFERROR(IF(COUNT(T13:T17),ROUND(SUMIF($F$13:T17,"Category",T13:T17),0),""),"")</f>
        <v/>
      </c>
      <c r="U18" s="47" t="str">
        <f>+IFERROR(IF(COUNT(U13:U17),ROUND(SUMIF($F$13:U17,"Category",U13:U17),0),""),"")</f>
        <v/>
      </c>
      <c r="V18" s="47" t="str">
        <f>+IFERROR(IF(COUNT(V13:V17),ROUND(SUMIF($F$13:V17,"Category",V13:V17),0),""),"")</f>
        <v/>
      </c>
      <c r="W18" s="47">
        <f ca="1">+IFERROR(IF(COUNT(W13:W17),ROUND(SUMIF($F$13:W17,"Category",W13:W17),0),""),"")</f>
        <v>450000</v>
      </c>
      <c r="X18" s="141">
        <f ca="1">+IFERROR(IF(COUNT(X13:X17),ROUND(SUMIF($F$13:X17,"Category",X13:X17),2),""),"")</f>
        <v>2</v>
      </c>
      <c r="Y18" s="47">
        <f ca="1">+IFERROR(IF(COUNT(Y13:Y17),ROUND(SUMIF($F$13:Y17,"Category",Y13:Y17),0),""),"")</f>
        <v>0</v>
      </c>
      <c r="Z18" s="141">
        <f ca="1">+IFERROR(IF(COUNT(Y18),ROUND(SUM(Y18)/SUM(M18)*100,2),""),0)</f>
        <v>0</v>
      </c>
      <c r="AA18" s="47">
        <f ca="1">+IFERROR(IF(COUNT(AA13:AA17),ROUND(SUMIF($F$13:AA17,"Category",AA13:AA17),0),""),"")</f>
        <v>12000</v>
      </c>
      <c r="AB18" s="348"/>
      <c r="AC18" s="47">
        <f ca="1">+IFERROR(IF(COUNT(AC13:AC17),ROUND(SUMIF($F$13:AC17,"Category",AC13:AC17),0),""),"")</f>
        <v>0</v>
      </c>
      <c r="AD18" s="47">
        <f ca="1">+IFERROR(IF(COUNT(AD13:AD17),ROUND(SUMIF($F$13:AD17,"Category",AD13:AD17),0),""),"")</f>
        <v>0</v>
      </c>
      <c r="AE18" s="47">
        <f ca="1">+IFERROR(IF(COUNT(AE13:AE17),ROUND(SUMIF($F$13:AE17,"Category",AE13:AE17),0),""),"")</f>
        <v>0</v>
      </c>
    </row>
    <row r="21" spans="4:31">
      <c r="G21" s="16"/>
    </row>
    <row r="31" spans="4:31" hidden="1">
      <c r="E31" s="368"/>
    </row>
    <row r="32" spans="4:31" hidden="1">
      <c r="E32" s="368" t="s">
        <v>319</v>
      </c>
      <c r="F32" t="str">
        <f>IF(COUNTIF(E$13:E17,E32)&gt;=1,COUNTIFS(E$13:E17,E32,F$13:F17,"Category"),"")</f>
        <v/>
      </c>
      <c r="I32" t="b">
        <f>+IFERROR(IF(COUNT(I$13:I17),ROUND(SUMIFS(I$13:I17,$F$13:$F17,"More than 1 percentage of shareholding",$E$13:$E17,$E32),0),""),"")&lt;=IFERROR(IF(COUNT(I$13:I17),ROUND(SUMIFS(I$13:I17,$F$13:$F17,"Category",$E$13:$E17,$E32),0),""),"")</f>
        <v>1</v>
      </c>
      <c r="J32" t="b">
        <f>+IFERROR(IF(COUNT(J$13:J17),ROUND(SUMIFS(J$13:J17,$F$13:$F17,"More than 1 percentage of shareholding",$E$13:$E17,$E32),0),""),"")&lt;=IFERROR(IF(COUNT(J$13:J17),ROUND(SUMIFS(J$13:J17,$F$13:$F17,"Category",$E$13:$E17,$E32),0),""),"")</f>
        <v>1</v>
      </c>
      <c r="K32" t="b">
        <f>+IFERROR(IF(COUNT(K$13:K17),ROUND(SUMIFS(K$13:K17,$F$13:$F17,"More than 1 percentage of shareholding",$E$13:$E17,$E32),0),""),"")&lt;=IFERROR(IF(COUNT(K$13:K17),ROUND(SUMIFS(K$13:K17,$F$13:$F17,"Category",$E$13:$E17,$E32),0),""),"")</f>
        <v>1</v>
      </c>
      <c r="L32" t="b">
        <f>+IFERROR(IF(COUNT(L$13:L17),ROUND(SUMIFS(L$13:L17,$F$13:$F17,"More than 1 percentage of shareholding",$E$13:$E17,$E32),0),""),"")&lt;=IFERROR(IF(COUNT(L$13:L17),ROUND(SUMIFS(L$13:L17,$F$13:$F17,"Category",$E$13:$E17,$E32),0),""),"")</f>
        <v>1</v>
      </c>
      <c r="M32" t="b">
        <f>+IFERROR(IF(COUNT(M$13:M17),ROUND(SUMIFS(M$13:M17,$F$13:$F17,"More than 1 percentage of shareholding",$E$13:$E17,$E32),0),""),"")&lt;=IFERROR(IF(COUNT(M$13:M17),ROUND(SUMIFS(M$13:M17,$F$13:$F17,"Category",$E$13:$E17,$E32),0),""),"")</f>
        <v>1</v>
      </c>
      <c r="N32" t="b">
        <f>+IFERROR(IF(COUNT(N$13:N17),ROUND(SUMIFS(N$13:N17,$F$13:$F17,"More than 1 percentage of shareholding",$E$13:$E17,$E32),0),""),"")&lt;=IFERROR(IF(COUNT(N$13:N17),ROUND(SUMIFS(N$13:N17,$F$13:$F17,"Category",$E$13:$E17,$E32),0),""),"")</f>
        <v>1</v>
      </c>
      <c r="O32" t="b">
        <f>+IFERROR(IF(COUNT(O$13:O17),ROUND(SUMIFS(O$13:O17,$F$13:$F17,"More than 1 percentage of shareholding",$E$13:$E17,$E32),0),""),"")&lt;=IFERROR(IF(COUNT(O$13:O17),ROUND(SUMIFS(O$13:O17,$F$13:$F17,"Category",$E$13:$E17,$E32),0),""),"")</f>
        <v>1</v>
      </c>
      <c r="P32" t="b">
        <f>+IFERROR(IF(COUNT(P$13:P17),ROUND(SUMIFS(P$13:P17,$F$13:$F17,"More than 1 percentage of shareholding",$E$13:$E17,$E32),0),""),"")&lt;=IFERROR(IF(COUNT(P$13:P17),ROUND(SUMIFS(P$13:P17,$F$13:$F17,"Category",$E$13:$E17,$E32),0),""),"")</f>
        <v>1</v>
      </c>
      <c r="Q32" t="b">
        <f>+IFERROR(IF(COUNT(Q$13:Q17),ROUND(SUMIFS(Q$13:Q17,$F$13:$F17,"More than 1 percentage of shareholding",$E$13:$E17,$E32),0),""),"")&lt;=IFERROR(IF(COUNT(Q$13:Q17),ROUND(SUMIFS(Q$13:Q17,$F$13:$F17,"Category",$E$13:$E17,$E32),0),""),"")</f>
        <v>1</v>
      </c>
      <c r="R32" t="b">
        <f>+IFERROR(IF(COUNT(R$13:R17),ROUND(SUMIFS(R$13:R17,$F$13:$F17,"More than 1 percentage of shareholding",$E$13:$E17,$E32),0),""),"")&lt;=IFERROR(IF(COUNT(R$13:R17),ROUND(SUMIFS(R$13:R17,$F$13:$F17,"Category",$E$13:$E17,$E32),0),""),"")</f>
        <v>1</v>
      </c>
      <c r="S32" t="b">
        <f>+IFERROR(IF(COUNT(S$13:S17),ROUND(SUMIFS(S$13:S17,$F$13:$F17,"More than 1 percentage of shareholding",$E$13:$E17,$E32),0),""),"")&lt;=IFERROR(IF(COUNT(S$13:S17),ROUND(SUMIFS(S$13:S17,$F$13:$F17,"Category",$E$13:$E17,$E32),0),""),"")</f>
        <v>1</v>
      </c>
      <c r="T32" t="b">
        <f>+IFERROR(IF(COUNT(T$13:T17),ROUND(SUMIFS(T$13:T17,$F$13:$F17,"More than 1 percentage of shareholding",$E$13:$E17,$E32),0),""),"")&lt;=IFERROR(IF(COUNT(T$13:T17),ROUND(SUMIFS(T$13:T17,$F$13:$F17,"Category",$E$13:$E17,$E32),0),""),"")</f>
        <v>1</v>
      </c>
      <c r="U32" t="b">
        <f>+IFERROR(IF(COUNT(U$13:U17),ROUND(SUMIFS(U$13:U17,$F$13:$F17,"More than 1 percentage of shareholding",$E$13:$E17,$E32),0),""),"")&lt;=IFERROR(IF(COUNT(U$13:U17),ROUND(SUMIFS(U$13:U17,$F$13:$F17,"Category",$E$13:$E17,$E32),0),""),"")</f>
        <v>1</v>
      </c>
      <c r="V32" t="b">
        <f>+IFERROR(IF(COUNT(V$13:V17),ROUND(SUMIFS(V$13:V17,$F$13:$F17,"More than 1 percentage of shareholding",$E$13:$E17,$E32),0),""),"")&lt;=IFERROR(IF(COUNT(V$13:V17),ROUND(SUMIFS(V$13:V17,$F$13:$F17,"Category",$E$13:$E17,$E32),0),""),"")</f>
        <v>1</v>
      </c>
      <c r="W32" t="b">
        <f>+IFERROR(IF(COUNT(W$13:W17),ROUND(SUMIFS(W$13:W17,$F$13:$F17,"More than 1 percentage of shareholding",$E$13:$E17,$E32),0),""),"")&lt;=IFERROR(IF(COUNT(W$13:W17),ROUND(SUMIFS(W$13:W17,$F$13:$F17,"Category",$E$13:$E17,$E32),0),""),"")</f>
        <v>1</v>
      </c>
      <c r="X32" t="b">
        <f>+IFERROR(IF(COUNT(X$13:X17),ROUND(SUMIFS(X$13:X17,$F$13:$F17,"More than 1 percentage of shareholding",$E$13:$E17,$E32),0),""),"")&lt;=IFERROR(IF(COUNT(X$13:X17),ROUND(SUMIFS(X$13:X17,$F$13:$F17,"Category",$E$13:$E17,$E32),0),""),"")</f>
        <v>1</v>
      </c>
      <c r="Y32" t="b">
        <f>+IFERROR(IF(COUNT(Y$13:Y17),ROUND(SUMIFS(Y$13:Y17,$F$13:$F17,"More than 1 percentage of shareholding",$E$13:$E17,$E32),0),""),"")&lt;=IFERROR(IF(COUNT(Y$13:Y17),ROUND(SUMIFS(Y$13:Y17,$F$13:$F17,"Category",$E$13:$E17,$E32),0),""),"")</f>
        <v>1</v>
      </c>
      <c r="Z32" t="b">
        <f>+IFERROR(IF(COUNT(Z$13:Z17),ROUND(SUMIFS(Z$13:Z17,$F$13:$F17,"More than 1 percentage of shareholding",$E$13:$E17,$E32),0),""),"")&lt;=IFERROR(IF(COUNT(Z$13:Z17),ROUND(SUMIFS(Z$13:Z17,$F$13:$F17,"Category",$E$13:$E17,$E32),0),""),"")</f>
        <v>1</v>
      </c>
      <c r="AA32" t="b">
        <f>+IFERROR(IF(COUNT(AA$13:AA17),ROUND(SUMIFS(AA$13:AA17,$F$13:$F17,"More than 1 percentage of shareholding",$E$13:$E17,$E32),0),""),"")&lt;=IFERROR(IF(COUNT(AA$13:AA17),ROUND(SUMIFS(AA$13:AA17,$F$13:$F17,"Category",$E$13:$E17,$E32),0),""),"")</f>
        <v>1</v>
      </c>
      <c r="AC32" t="b">
        <f>+IFERROR(IF(COUNT(AC$13:AC17),ROUND(SUMIFS(AC$13:AC17,$F$13:$F17,"More than 1 percentage of shareholding",$E$13:$E17,$E32),0),""),"")&lt;=IFERROR(IF(COUNT(AC$13:AC17),ROUND(SUMIFS(AC$13:AC17,$F$13:$F17,"Category",$E$13:$E17,$E32),0),""),"")</f>
        <v>1</v>
      </c>
      <c r="AD32" t="b">
        <f>+IFERROR(IF(COUNT(AD$13:AD17),ROUND(SUMIFS(AD$13:AD17,$F$13:$F17,"More than 1 percentage of shareholding",$E$13:$E17,$E32),0),""),"")&lt;=IFERROR(IF(COUNT(AD$13:AD17),ROUND(SUMIFS(AD$13:AD17,$F$13:$F17,"Category",$E$13:$E17,$E32),0),""),"")</f>
        <v>1</v>
      </c>
      <c r="AE32" t="b">
        <f>+IFERROR(IF(COUNT(AE$13:AE17),ROUND(SUMIFS(AE$13:AE17,$F$13:$F17,"More than 1 percentage of shareholding",$E$13:$E17,$E32),0),""),"")&lt;=IFERROR(IF(COUNT(AE$13:AE17),ROUND(SUMIFS(AE$13:AE17,$F$13:$F17,"Category",$E$13:$E17,$E32),0),""),"")</f>
        <v>1</v>
      </c>
    </row>
    <row r="33" spans="5:31" hidden="1">
      <c r="E33" s="368" t="s">
        <v>325</v>
      </c>
      <c r="F33" t="str">
        <f>IF(COUNTIF(E$13:E19,E33)&gt;=1,COUNTIFS(E$13:E19,E33,F$13:F19,"Category"),"")</f>
        <v/>
      </c>
      <c r="I33" t="b">
        <f>+IFERROR(IF(COUNT(I$13:I17),ROUND(SUMIFS(I$13:I17,$F$13:$F17,"More than 1 percentage of shareholding",$E$13:$E17,$E33),0),""),"")&lt;=IFERROR(IF(COUNT(I$13:I17),ROUND(SUMIFS(I$13:I17,$F$13:$F17,"Category",$E$13:$E17,$E33),0),""),"")</f>
        <v>1</v>
      </c>
      <c r="J33" t="b">
        <f>+IFERROR(IF(COUNT(J$13:J17),ROUND(SUMIFS(J$13:J17,$F$13:$F17,"More than 1 percentage of shareholding",$E$13:$E17,$E33),0),""),"")&lt;=IFERROR(IF(COUNT(J$13:J17),ROUND(SUMIFS(J$13:J17,$F$13:$F17,"Category",$E$13:$E17,$E33),0),""),"")</f>
        <v>1</v>
      </c>
      <c r="K33" t="b">
        <f>+IFERROR(IF(COUNT(K$13:K17),ROUND(SUMIFS(K$13:K17,$F$13:$F17,"More than 1 percentage of shareholding",$E$13:$E17,$E33),0),""),"")&lt;=IFERROR(IF(COUNT(K$13:K17),ROUND(SUMIFS(K$13:K17,$F$13:$F17,"Category",$E$13:$E17,$E33),0),""),"")</f>
        <v>1</v>
      </c>
      <c r="L33" t="b">
        <f>+IFERROR(IF(COUNT(L$13:L17),ROUND(SUMIFS(L$13:L17,$F$13:$F17,"More than 1 percentage of shareholding",$E$13:$E17,$E33),0),""),"")&lt;=IFERROR(IF(COUNT(L$13:L17),ROUND(SUMIFS(L$13:L17,$F$13:$F17,"Category",$E$13:$E17,$E33),0),""),"")</f>
        <v>1</v>
      </c>
      <c r="M33" t="b">
        <f>+IFERROR(IF(COUNT(M$13:M17),ROUND(SUMIFS(M$13:M17,$F$13:$F17,"More than 1 percentage of shareholding",$E$13:$E17,$E33),0),""),"")&lt;=IFERROR(IF(COUNT(M$13:M17),ROUND(SUMIFS(M$13:M17,$F$13:$F17,"Category",$E$13:$E17,$E33),0),""),"")</f>
        <v>1</v>
      </c>
      <c r="N33" t="b">
        <f>+IFERROR(IF(COUNT(N$13:N17),ROUND(SUMIFS(N$13:N17,$F$13:$F17,"More than 1 percentage of shareholding",$E$13:$E17,$E33),0),""),"")&lt;=IFERROR(IF(COUNT(N$13:N17),ROUND(SUMIFS(N$13:N17,$F$13:$F17,"Category",$E$13:$E17,$E33),0),""),"")</f>
        <v>1</v>
      </c>
      <c r="O33" t="b">
        <f>+IFERROR(IF(COUNT(O$13:O17),ROUND(SUMIFS(O$13:O17,$F$13:$F17,"More than 1 percentage of shareholding",$E$13:$E17,$E33),0),""),"")&lt;=IFERROR(IF(COUNT(O$13:O17),ROUND(SUMIFS(O$13:O17,$F$13:$F17,"Category",$E$13:$E17,$E33),0),""),"")</f>
        <v>1</v>
      </c>
      <c r="P33" t="b">
        <f>+IFERROR(IF(COUNT(P$13:P17),ROUND(SUMIFS(P$13:P17,$F$13:$F17,"More than 1 percentage of shareholding",$E$13:$E17,$E33),0),""),"")&lt;=IFERROR(IF(COUNT(P$13:P17),ROUND(SUMIFS(P$13:P17,$F$13:$F17,"Category",$E$13:$E17,$E33),0),""),"")</f>
        <v>1</v>
      </c>
      <c r="Q33" t="b">
        <f>+IFERROR(IF(COUNT(Q$13:Q17),ROUND(SUMIFS(Q$13:Q17,$F$13:$F17,"More than 1 percentage of shareholding",$E$13:$E17,$E33),0),""),"")&lt;=IFERROR(IF(COUNT(Q$13:Q17),ROUND(SUMIFS(Q$13:Q17,$F$13:$F17,"Category",$E$13:$E17,$E33),0),""),"")</f>
        <v>1</v>
      </c>
      <c r="R33" t="b">
        <f>+IFERROR(IF(COUNT(R$13:R17),ROUND(SUMIFS(R$13:R17,$F$13:$F17,"More than 1 percentage of shareholding",$E$13:$E17,$E33),0),""),"")&lt;=IFERROR(IF(COUNT(R$13:R17),ROUND(SUMIFS(R$13:R17,$F$13:$F17,"Category",$E$13:$E17,$E33),0),""),"")</f>
        <v>1</v>
      </c>
      <c r="S33" t="b">
        <f>+IFERROR(IF(COUNT(S$13:S17),ROUND(SUMIFS(S$13:S17,$F$13:$F17,"More than 1 percentage of shareholding",$E$13:$E17,$E33),0),""),"")&lt;=IFERROR(IF(COUNT(S$13:S17),ROUND(SUMIFS(S$13:S17,$F$13:$F17,"Category",$E$13:$E17,$E33),0),""),"")</f>
        <v>1</v>
      </c>
      <c r="T33" t="b">
        <f>+IFERROR(IF(COUNT(T$13:T17),ROUND(SUMIFS(T$13:T17,$F$13:$F17,"More than 1 percentage of shareholding",$E$13:$E17,$E33),0),""),"")&lt;=IFERROR(IF(COUNT(T$13:T17),ROUND(SUMIFS(T$13:T17,$F$13:$F17,"Category",$E$13:$E17,$E33),0),""),"")</f>
        <v>1</v>
      </c>
      <c r="U33" t="b">
        <f>+IFERROR(IF(COUNT(U$13:U17),ROUND(SUMIFS(U$13:U17,$F$13:$F17,"More than 1 percentage of shareholding",$E$13:$E17,$E33),0),""),"")&lt;=IFERROR(IF(COUNT(U$13:U17),ROUND(SUMIFS(U$13:U17,$F$13:$F17,"Category",$E$13:$E17,$E33),0),""),"")</f>
        <v>1</v>
      </c>
      <c r="V33" t="b">
        <f>+IFERROR(IF(COUNT(V$13:V17),ROUND(SUMIFS(V$13:V17,$F$13:$F17,"More than 1 percentage of shareholding",$E$13:$E17,$E33),0),""),"")&lt;=IFERROR(IF(COUNT(V$13:V17),ROUND(SUMIFS(V$13:V17,$F$13:$F17,"Category",$E$13:$E17,$E33),0),""),"")</f>
        <v>1</v>
      </c>
      <c r="W33" t="b">
        <f>+IFERROR(IF(COUNT(W$13:W17),ROUND(SUMIFS(W$13:W17,$F$13:$F17,"More than 1 percentage of shareholding",$E$13:$E17,$E33),0),""),"")&lt;=IFERROR(IF(COUNT(W$13:W17),ROUND(SUMIFS(W$13:W17,$F$13:$F17,"Category",$E$13:$E17,$E33),0),""),"")</f>
        <v>1</v>
      </c>
      <c r="X33" t="b">
        <f>+IFERROR(IF(COUNT(X$13:X17),ROUND(SUMIFS(X$13:X17,$F$13:$F17,"More than 1 percentage of shareholding",$E$13:$E17,$E33),0),""),"")&lt;=IFERROR(IF(COUNT(X$13:X17),ROUND(SUMIFS(X$13:X17,$F$13:$F17,"Category",$E$13:$E17,$E33),0),""),"")</f>
        <v>1</v>
      </c>
      <c r="Y33" t="b">
        <f>+IFERROR(IF(COUNT(Y$13:Y17),ROUND(SUMIFS(Y$13:Y17,$F$13:$F17,"More than 1 percentage of shareholding",$E$13:$E17,$E33),0),""),"")&lt;=IFERROR(IF(COUNT(Y$13:Y17),ROUND(SUMIFS(Y$13:Y17,$F$13:$F17,"Category",$E$13:$E17,$E33),0),""),"")</f>
        <v>1</v>
      </c>
      <c r="Z33" t="b">
        <f>+IFERROR(IF(COUNT(Z$13:Z17),ROUND(SUMIFS(Z$13:Z17,$F$13:$F17,"More than 1 percentage of shareholding",$E$13:$E17,$E33),0),""),"")&lt;=IFERROR(IF(COUNT(Z$13:Z17),ROUND(SUMIFS(Z$13:Z17,$F$13:$F17,"Category",$E$13:$E17,$E33),0),""),"")</f>
        <v>1</v>
      </c>
      <c r="AA33" t="b">
        <f>+IFERROR(IF(COUNT(AA$13:AA17),ROUND(SUMIFS(AA$13:AA17,$F$13:$F17,"More than 1 percentage of shareholding",$E$13:$E17,$E33),0),""),"")&lt;=IFERROR(IF(COUNT(AA$13:AA17),ROUND(SUMIFS(AA$13:AA17,$F$13:$F17,"Category",$E$13:$E17,$E33),0),""),"")</f>
        <v>1</v>
      </c>
      <c r="AC33" t="b">
        <f ca="1">+IFERROR(IF(COUNT(AC$13:AC18),ROUND(SUMIFS(AC$13:AC18,$F$13:$F18,"More than 1 percentage of shareholding",$E$13:$E18,$E33),0),""),"")&lt;=IFERROR(IF(COUNT(AC$13:AC18),ROUND(SUMIFS(AC$13:AC18,$F$13:$F18,"Category",$E$13:$E18,$E33),0),""),"")</f>
        <v>1</v>
      </c>
      <c r="AD33" t="b">
        <f ca="1">+IFERROR(IF(COUNT(AD$13:AD18),ROUND(SUMIFS(AD$13:AD18,$F$13:$F18,"More than 1 percentage of shareholding",$E$13:$E18,$E33),0),""),"")&lt;=IFERROR(IF(COUNT(AD$13:AD18),ROUND(SUMIFS(AD$13:AD18,$F$13:$F18,"Category",$E$13:$E18,$E33),0),""),"")</f>
        <v>1</v>
      </c>
      <c r="AE33" t="b">
        <f ca="1">+IFERROR(IF(COUNT(AE$13:AE18),ROUND(SUMIFS(AE$13:AE18,$F$13:$F18,"More than 1 percentage of shareholding",$E$13:$E18,$E33),0),""),"")&lt;=IFERROR(IF(COUNT(AE$13:AE18),ROUND(SUMIFS(AE$13:AE18,$F$13:$F18,"Category",$E$13:$E18,$E33),0),""),"")</f>
        <v>1</v>
      </c>
    </row>
    <row r="34" spans="5:31" hidden="1">
      <c r="E34" s="368" t="s">
        <v>913</v>
      </c>
      <c r="F34" t="str">
        <f>IF(COUNTIF(E$13:E20,E34)&gt;=1,COUNTIFS(E$13:E20,E34,F$13:F20,"Category"),"")</f>
        <v/>
      </c>
      <c r="I34" t="b">
        <f>+IFERROR(IF(COUNT(I$13:I17),ROUND(SUMIFS(I$13:I17,$F$13:$F17,"More than 1 percentage of shareholding",$E$13:$E17,$E34),0),""),"")&lt;=IFERROR(IF(COUNT(I$13:I17),ROUND(SUMIFS(I$13:I17,$F$13:$F17,"Category",$E$13:$E17,$E34),0),""),"")</f>
        <v>1</v>
      </c>
      <c r="J34" t="b">
        <f>+IFERROR(IF(COUNT(J$13:J17),ROUND(SUMIFS(J$13:J17,$F$13:$F17,"More than 1 percentage of shareholding",$E$13:$E17,$E34),0),""),"")&lt;=IFERROR(IF(COUNT(J$13:J17),ROUND(SUMIFS(J$13:J17,$F$13:$F17,"Category",$E$13:$E17,$E34),0),""),"")</f>
        <v>1</v>
      </c>
      <c r="K34" t="b">
        <f>+IFERROR(IF(COUNT(K$13:K17),ROUND(SUMIFS(K$13:K17,$F$13:$F17,"More than 1 percentage of shareholding",$E$13:$E17,$E34),0),""),"")&lt;=IFERROR(IF(COUNT(K$13:K17),ROUND(SUMIFS(K$13:K17,$F$13:$F17,"Category",$E$13:$E17,$E34),0),""),"")</f>
        <v>1</v>
      </c>
      <c r="L34" t="b">
        <f>+IFERROR(IF(COUNT(L$13:L17),ROUND(SUMIFS(L$13:L17,$F$13:$F17,"More than 1 percentage of shareholding",$E$13:$E17,$E34),0),""),"")&lt;=IFERROR(IF(COUNT(L$13:L17),ROUND(SUMIFS(L$13:L17,$F$13:$F17,"Category",$E$13:$E17,$E34),0),""),"")</f>
        <v>1</v>
      </c>
      <c r="M34" t="b">
        <f>+IFERROR(IF(COUNT(M$13:M17),ROUND(SUMIFS(M$13:M17,$F$13:$F17,"More than 1 percentage of shareholding",$E$13:$E17,$E34),0),""),"")&lt;=IFERROR(IF(COUNT(M$13:M17),ROUND(SUMIFS(M$13:M17,$F$13:$F17,"Category",$E$13:$E17,$E34),0),""),"")</f>
        <v>1</v>
      </c>
      <c r="N34" t="b">
        <f>+IFERROR(IF(COUNT(N$13:N17),ROUND(SUMIFS(N$13:N17,$F$13:$F17,"More than 1 percentage of shareholding",$E$13:$E17,$E34),0),""),"")&lt;=IFERROR(IF(COUNT(N$13:N17),ROUND(SUMIFS(N$13:N17,$F$13:$F17,"Category",$E$13:$E17,$E34),0),""),"")</f>
        <v>1</v>
      </c>
      <c r="O34" t="b">
        <f>+IFERROR(IF(COUNT(O$13:O17),ROUND(SUMIFS(O$13:O17,$F$13:$F17,"More than 1 percentage of shareholding",$E$13:$E17,$E34),0),""),"")&lt;=IFERROR(IF(COUNT(O$13:O17),ROUND(SUMIFS(O$13:O17,$F$13:$F17,"Category",$E$13:$E17,$E34),0),""),"")</f>
        <v>1</v>
      </c>
      <c r="P34" t="b">
        <f>+IFERROR(IF(COUNT(P$13:P17),ROUND(SUMIFS(P$13:P17,$F$13:$F17,"More than 1 percentage of shareholding",$E$13:$E17,$E34),0),""),"")&lt;=IFERROR(IF(COUNT(P$13:P17),ROUND(SUMIFS(P$13:P17,$F$13:$F17,"Category",$E$13:$E17,$E34),0),""),"")</f>
        <v>1</v>
      </c>
      <c r="Q34" t="b">
        <f>+IFERROR(IF(COUNT(Q$13:Q17),ROUND(SUMIFS(Q$13:Q17,$F$13:$F17,"More than 1 percentage of shareholding",$E$13:$E17,$E34),0),""),"")&lt;=IFERROR(IF(COUNT(Q$13:Q17),ROUND(SUMIFS(Q$13:Q17,$F$13:$F17,"Category",$E$13:$E17,$E34),0),""),"")</f>
        <v>1</v>
      </c>
      <c r="R34" t="b">
        <f>+IFERROR(IF(COUNT(R$13:R17),ROUND(SUMIFS(R$13:R17,$F$13:$F17,"More than 1 percentage of shareholding",$E$13:$E17,$E34),0),""),"")&lt;=IFERROR(IF(COUNT(R$13:R17),ROUND(SUMIFS(R$13:R17,$F$13:$F17,"Category",$E$13:$E17,$E34),0),""),"")</f>
        <v>1</v>
      </c>
      <c r="S34" t="b">
        <f>+IFERROR(IF(COUNT(S$13:S17),ROUND(SUMIFS(S$13:S17,$F$13:$F17,"More than 1 percentage of shareholding",$E$13:$E17,$E34),0),""),"")&lt;=IFERROR(IF(COUNT(S$13:S17),ROUND(SUMIFS(S$13:S17,$F$13:$F17,"Category",$E$13:$E17,$E34),0),""),"")</f>
        <v>1</v>
      </c>
      <c r="T34" t="b">
        <f>+IFERROR(IF(COUNT(T$13:T17),ROUND(SUMIFS(T$13:T17,$F$13:$F17,"More than 1 percentage of shareholding",$E$13:$E17,$E34),0),""),"")&lt;=IFERROR(IF(COUNT(T$13:T17),ROUND(SUMIFS(T$13:T17,$F$13:$F17,"Category",$E$13:$E17,$E34),0),""),"")</f>
        <v>1</v>
      </c>
      <c r="U34" t="b">
        <f>+IFERROR(IF(COUNT(U$13:U17),ROUND(SUMIFS(U$13:U17,$F$13:$F17,"More than 1 percentage of shareholding",$E$13:$E17,$E34),0),""),"")&lt;=IFERROR(IF(COUNT(U$13:U17),ROUND(SUMIFS(U$13:U17,$F$13:$F17,"Category",$E$13:$E17,$E34),0),""),"")</f>
        <v>1</v>
      </c>
      <c r="V34" t="b">
        <f>+IFERROR(IF(COUNT(V$13:V17),ROUND(SUMIFS(V$13:V17,$F$13:$F17,"More than 1 percentage of shareholding",$E$13:$E17,$E34),0),""),"")&lt;=IFERROR(IF(COUNT(V$13:V17),ROUND(SUMIFS(V$13:V17,$F$13:$F17,"Category",$E$13:$E17,$E34),0),""),"")</f>
        <v>1</v>
      </c>
      <c r="W34" t="b">
        <f>+IFERROR(IF(COUNT(W$13:W17),ROUND(SUMIFS(W$13:W17,$F$13:$F17,"More than 1 percentage of shareholding",$E$13:$E17,$E34),0),""),"")&lt;=IFERROR(IF(COUNT(W$13:W17),ROUND(SUMIFS(W$13:W17,$F$13:$F17,"Category",$E$13:$E17,$E34),0),""),"")</f>
        <v>1</v>
      </c>
      <c r="X34" t="b">
        <f>+IFERROR(IF(COUNT(X$13:X17),ROUND(SUMIFS(X$13:X17,$F$13:$F17,"More than 1 percentage of shareholding",$E$13:$E17,$E34),0),""),"")&lt;=IFERROR(IF(COUNT(X$13:X17),ROUND(SUMIFS(X$13:X17,$F$13:$F17,"Category",$E$13:$E17,$E34),0),""),"")</f>
        <v>1</v>
      </c>
      <c r="Y34" t="b">
        <f>+IFERROR(IF(COUNT(Y$13:Y17),ROUND(SUMIFS(Y$13:Y17,$F$13:$F17,"More than 1 percentage of shareholding",$E$13:$E17,$E34),0),""),"")&lt;=IFERROR(IF(COUNT(Y$13:Y17),ROUND(SUMIFS(Y$13:Y17,$F$13:$F17,"Category",$E$13:$E17,$E34),0),""),"")</f>
        <v>1</v>
      </c>
      <c r="Z34" t="b">
        <f>+IFERROR(IF(COUNT(Z$13:Z17),ROUND(SUMIFS(Z$13:Z17,$F$13:$F17,"More than 1 percentage of shareholding",$E$13:$E17,$E34),0),""),"")&lt;=IFERROR(IF(COUNT(Z$13:Z17),ROUND(SUMIFS(Z$13:Z17,$F$13:$F17,"Category",$E$13:$E17,$E34),0),""),"")</f>
        <v>1</v>
      </c>
      <c r="AA34" t="b">
        <f>+IFERROR(IF(COUNT(AA$13:AA17),ROUND(SUMIFS(AA$13:AA17,$F$13:$F17,"More than 1 percentage of shareholding",$E$13:$E17,$E34),0),""),"")&lt;=IFERROR(IF(COUNT(AA$13:AA17),ROUND(SUMIFS(AA$13:AA17,$F$13:$F17,"Category",$E$13:$E17,$E34),0),""),"")</f>
        <v>1</v>
      </c>
      <c r="AC34" t="b">
        <f ca="1">+IFERROR(IF(COUNT(AC$13:AC19),ROUND(SUMIFS(AC$13:AC19,$F$13:$F19,"More than 1 percentage of shareholding",$E$13:$E19,$E34),0),""),"")&lt;=IFERROR(IF(COUNT(AC$13:AC19),ROUND(SUMIFS(AC$13:AC19,$F$13:$F19,"Category",$E$13:$E19,$E34),0),""),"")</f>
        <v>1</v>
      </c>
      <c r="AD34" t="b">
        <f ca="1">+IFERROR(IF(COUNT(AD$13:AD19),ROUND(SUMIFS(AD$13:AD19,$F$13:$F19,"More than 1 percentage of shareholding",$E$13:$E19,$E34),0),""),"")&lt;=IFERROR(IF(COUNT(AD$13:AD19),ROUND(SUMIFS(AD$13:AD19,$F$13:$F19,"Category",$E$13:$E19,$E34),0),""),"")</f>
        <v>1</v>
      </c>
      <c r="AE34" t="b">
        <f ca="1">+IFERROR(IF(COUNT(AE$13:AE19),ROUND(SUMIFS(AE$13:AE19,$F$13:$F19,"More than 1 percentage of shareholding",$E$13:$E19,$E34),0),""),"")&lt;=IFERROR(IF(COUNT(AE$13:AE19),ROUND(SUMIFS(AE$13:AE19,$F$13:$F19,"Category",$E$13:$E19,$E34),0),""),"")</f>
        <v>1</v>
      </c>
    </row>
    <row r="35" spans="5:31" hidden="1">
      <c r="E35" s="368" t="s">
        <v>914</v>
      </c>
      <c r="F35" t="str">
        <f>IF(COUNTIF(E$13:E21,E35)&gt;=1,COUNTIFS(E$13:E21,E35,F$13:F21,"Category"),"")</f>
        <v/>
      </c>
      <c r="I35" t="b">
        <f ca="1">+IFERROR(IF(COUNT(I$13:I18),ROUND(SUMIFS(I$13:I18,$F$13:$F18,"More than 1 percentage of shareholding",$E$13:$E18,$E35),0),""),"")&lt;=IFERROR(IF(COUNT(I$13:I18),ROUND(SUMIFS(I$13:I18,$F$13:$F18,"Category",$E$13:$E18,$E35),0),""),"")</f>
        <v>1</v>
      </c>
      <c r="J35" t="b">
        <f ca="1">+IFERROR(IF(COUNT(J$13:J18),ROUND(SUMIFS(J$13:J18,$F$13:$F18,"More than 1 percentage of shareholding",$E$13:$E18,$E35),0),""),"")&lt;=IFERROR(IF(COUNT(J$13:J18),ROUND(SUMIFS(J$13:J18,$F$13:$F18,"Category",$E$13:$E18,$E35),0),""),"")</f>
        <v>1</v>
      </c>
      <c r="K35" t="b">
        <f>+IFERROR(IF(COUNT(K$13:K18),ROUND(SUMIFS(K$13:K18,$F$13:$F18,"More than 1 percentage of shareholding",$E$13:$E18,$E35),0),""),"")&lt;=IFERROR(IF(COUNT(K$13:K18),ROUND(SUMIFS(K$13:K18,$F$13:$F18,"Category",$E$13:$E18,$E35),0),""),"")</f>
        <v>1</v>
      </c>
      <c r="L35" t="b">
        <f>+IFERROR(IF(COUNT(L$13:L18),ROUND(SUMIFS(L$13:L18,$F$13:$F18,"More than 1 percentage of shareholding",$E$13:$E18,$E35),0),""),"")&lt;=IFERROR(IF(COUNT(L$13:L18),ROUND(SUMIFS(L$13:L18,$F$13:$F18,"Category",$E$13:$E18,$E35),0),""),"")</f>
        <v>1</v>
      </c>
      <c r="M35" t="b">
        <f ca="1">+IFERROR(IF(COUNT(M$13:M18),ROUND(SUMIFS(M$13:M18,$F$13:$F18,"More than 1 percentage of shareholding",$E$13:$E18,$E35),0),""),"")&lt;=IFERROR(IF(COUNT(M$13:M18),ROUND(SUMIFS(M$13:M18,$F$13:$F18,"Category",$E$13:$E18,$E35),0),""),"")</f>
        <v>1</v>
      </c>
      <c r="N35" t="b">
        <f ca="1">+IFERROR(IF(COUNT(N$13:N18),ROUND(SUMIFS(N$13:N18,$F$13:$F18,"More than 1 percentage of shareholding",$E$13:$E18,$E35),0),""),"")&lt;=IFERROR(IF(COUNT(N$13:N18),ROUND(SUMIFS(N$13:N18,$F$13:$F18,"Category",$E$13:$E18,$E35),0),""),"")</f>
        <v>1</v>
      </c>
      <c r="O35" t="b">
        <f ca="1">+IFERROR(IF(COUNT(O$13:O18),ROUND(SUMIFS(O$13:O18,$F$13:$F18,"More than 1 percentage of shareholding",$E$13:$E18,$E35),0),""),"")&lt;=IFERROR(IF(COUNT(O$13:O18),ROUND(SUMIFS(O$13:O18,$F$13:$F18,"Category",$E$13:$E18,$E35),0),""),"")</f>
        <v>1</v>
      </c>
      <c r="P35" t="b">
        <f>+IFERROR(IF(COUNT(P$13:P18),ROUND(SUMIFS(P$13:P18,$F$13:$F18,"More than 1 percentage of shareholding",$E$13:$E18,$E35),0),""),"")&lt;=IFERROR(IF(COUNT(P$13:P18),ROUND(SUMIFS(P$13:P18,$F$13:$F18,"Category",$E$13:$E18,$E35),0),""),"")</f>
        <v>1</v>
      </c>
      <c r="Q35" t="b">
        <f ca="1">+IFERROR(IF(COUNT(Q$13:Q18),ROUND(SUMIFS(Q$13:Q18,$F$13:$F18,"More than 1 percentage of shareholding",$E$13:$E18,$E35),0),""),"")&lt;=IFERROR(IF(COUNT(Q$13:Q18),ROUND(SUMIFS(Q$13:Q18,$F$13:$F18,"Category",$E$13:$E18,$E35),0),""),"")</f>
        <v>1</v>
      </c>
      <c r="R35" t="b">
        <f ca="1">+IFERROR(IF(COUNT(R$13:R18),ROUND(SUMIFS(R$13:R18,$F$13:$F18,"More than 1 percentage of shareholding",$E$13:$E18,$E35),0),""),"")&lt;=IFERROR(IF(COUNT(R$13:R18),ROUND(SUMIFS(R$13:R18,$F$13:$F18,"Category",$E$13:$E18,$E35),0),""),"")</f>
        <v>1</v>
      </c>
      <c r="S35" t="b">
        <f>+IFERROR(IF(COUNT(S$13:S18),ROUND(SUMIFS(S$13:S18,$F$13:$F18,"More than 1 percentage of shareholding",$E$13:$E18,$E35),0),""),"")&lt;=IFERROR(IF(COUNT(S$13:S18),ROUND(SUMIFS(S$13:S18,$F$13:$F18,"Category",$E$13:$E18,$E35),0),""),"")</f>
        <v>1</v>
      </c>
      <c r="T35" t="b">
        <f>+IFERROR(IF(COUNT(T$13:T18),ROUND(SUMIFS(T$13:T18,$F$13:$F18,"More than 1 percentage of shareholding",$E$13:$E18,$E35),0),""),"")&lt;=IFERROR(IF(COUNT(T$13:T18),ROUND(SUMIFS(T$13:T18,$F$13:$F18,"Category",$E$13:$E18,$E35),0),""),"")</f>
        <v>1</v>
      </c>
      <c r="U35" t="b">
        <f>+IFERROR(IF(COUNT(U$13:U18),ROUND(SUMIFS(U$13:U18,$F$13:$F18,"More than 1 percentage of shareholding",$E$13:$E18,$E35),0),""),"")&lt;=IFERROR(IF(COUNT(U$13:U18),ROUND(SUMIFS(U$13:U18,$F$13:$F18,"Category",$E$13:$E18,$E35),0),""),"")</f>
        <v>1</v>
      </c>
      <c r="V35" t="b">
        <f>+IFERROR(IF(COUNT(V$13:V18),ROUND(SUMIFS(V$13:V18,$F$13:$F18,"More than 1 percentage of shareholding",$E$13:$E18,$E35),0),""),"")&lt;=IFERROR(IF(COUNT(V$13:V18),ROUND(SUMIFS(V$13:V18,$F$13:$F18,"Category",$E$13:$E18,$E35),0),""),"")</f>
        <v>1</v>
      </c>
      <c r="W35" t="b">
        <f ca="1">+IFERROR(IF(COUNT(W$13:W18),ROUND(SUMIFS(W$13:W18,$F$13:$F18,"More than 1 percentage of shareholding",$E$13:$E18,$E35),0),""),"")&lt;=IFERROR(IF(COUNT(W$13:W18),ROUND(SUMIFS(W$13:W18,$F$13:$F18,"Category",$E$13:$E18,$E35),0),""),"")</f>
        <v>1</v>
      </c>
      <c r="X35" t="b">
        <f ca="1">+IFERROR(IF(COUNT(X$13:X18),ROUND(SUMIFS(X$13:X18,$F$13:$F18,"More than 1 percentage of shareholding",$E$13:$E18,$E35),0),""),"")&lt;=IFERROR(IF(COUNT(X$13:X18),ROUND(SUMIFS(X$13:X18,$F$13:$F18,"Category",$E$13:$E18,$E35),0),""),"")</f>
        <v>1</v>
      </c>
      <c r="Y35" t="b">
        <f ca="1">+IFERROR(IF(COUNT(Y$13:Y18),ROUND(SUMIFS(Y$13:Y18,$F$13:$F18,"More than 1 percentage of shareholding",$E$13:$E18,$E35),0),""),"")&lt;=IFERROR(IF(COUNT(Y$13:Y18),ROUND(SUMIFS(Y$13:Y18,$F$13:$F18,"Category",$E$13:$E18,$E35),0),""),"")</f>
        <v>1</v>
      </c>
      <c r="Z35" t="b">
        <f ca="1">+IFERROR(IF(COUNT(Z$13:Z18),ROUND(SUMIFS(Z$13:Z18,$F$13:$F18,"More than 1 percentage of shareholding",$E$13:$E18,$E35),0),""),"")&lt;=IFERROR(IF(COUNT(Z$13:Z18),ROUND(SUMIFS(Z$13:Z18,$F$13:$F18,"Category",$E$13:$E18,$E35),0),""),"")</f>
        <v>1</v>
      </c>
      <c r="AA35" t="b">
        <f ca="1">+IFERROR(IF(COUNT(AA$13:AA18),ROUND(SUMIFS(AA$13:AA18,$F$13:$F18,"More than 1 percentage of shareholding",$E$13:$E18,$E35),0),""),"")&lt;=IFERROR(IF(COUNT(AA$13:AA18),ROUND(SUMIFS(AA$13:AA18,$F$13:$F18,"Category",$E$13:$E18,$E35),0),""),"")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430</v>
      </c>
      <c r="F36" t="str">
        <f>IF(COUNTIF(E$13:E21,E36)&gt;=1,COUNTIFS(E$13:E21,E36,F$13:F21,"Category"),"")</f>
        <v/>
      </c>
      <c r="I36" t="b">
        <f>+IFERROR(IF(COUNT(I$13:I17),ROUND(SUMIFS(I$13:I17,$F$13:$F17,"More than 1 percentage of shareholding",$E$13:$E17,$E36),0),""),"")&lt;=IFERROR(IF(COUNT(I$13:I17),ROUND(SUMIFS(I$13:I17,$F$13:$F17,"Category",$E$13:$E17,$E36),0),""),"")</f>
        <v>1</v>
      </c>
      <c r="J36" t="b">
        <f>+IFERROR(IF(COUNT(J$13:J17),ROUND(SUMIFS(J$13:J17,$F$13:$F17,"More than 1 percentage of shareholding",$E$13:$E17,$E36),0),""),"")&lt;=IFERROR(IF(COUNT(J$13:J17),ROUND(SUMIFS(J$13:J17,$F$13:$F17,"Category",$E$13:$E17,$E36),0),""),"")</f>
        <v>1</v>
      </c>
      <c r="K36" t="b">
        <f>+IFERROR(IF(COUNT(K$13:K17),ROUND(SUMIFS(K$13:K17,$F$13:$F17,"More than 1 percentage of shareholding",$E$13:$E17,$E36),0),""),"")&lt;=IFERROR(IF(COUNT(K$13:K17),ROUND(SUMIFS(K$13:K17,$F$13:$F17,"Category",$E$13:$E17,$E36),0),""),"")</f>
        <v>1</v>
      </c>
      <c r="L36" t="b">
        <f>+IFERROR(IF(COUNT(L$13:L17),ROUND(SUMIFS(L$13:L17,$F$13:$F17,"More than 1 percentage of shareholding",$E$13:$E17,$E36),0),""),"")&lt;=IFERROR(IF(COUNT(L$13:L17),ROUND(SUMIFS(L$13:L17,$F$13:$F17,"Category",$E$13:$E17,$E36),0),""),"")</f>
        <v>1</v>
      </c>
      <c r="M36" t="b">
        <f>+IFERROR(IF(COUNT(M$13:M17),ROUND(SUMIFS(M$13:M17,$F$13:$F17,"More than 1 percentage of shareholding",$E$13:$E17,$E36),0),""),"")&lt;=IFERROR(IF(COUNT(M$13:M17),ROUND(SUMIFS(M$13:M17,$F$13:$F17,"Category",$E$13:$E17,$E36),0),""),"")</f>
        <v>1</v>
      </c>
      <c r="N36" t="b">
        <f>+IFERROR(IF(COUNT(N$13:N17),ROUND(SUMIFS(N$13:N17,$F$13:$F17,"More than 1 percentage of shareholding",$E$13:$E17,$E36),0),""),"")&lt;=IFERROR(IF(COUNT(N$13:N17),ROUND(SUMIFS(N$13:N17,$F$13:$F17,"Category",$E$13:$E17,$E36),0),""),"")</f>
        <v>1</v>
      </c>
      <c r="O36" t="b">
        <f>+IFERROR(IF(COUNT(O$13:O17),ROUND(SUMIFS(O$13:O17,$F$13:$F17,"More than 1 percentage of shareholding",$E$13:$E17,$E36),0),""),"")&lt;=IFERROR(IF(COUNT(O$13:O17),ROUND(SUMIFS(O$13:O17,$F$13:$F17,"Category",$E$13:$E17,$E36),0),""),"")</f>
        <v>1</v>
      </c>
      <c r="P36" t="b">
        <f>+IFERROR(IF(COUNT(P$13:P17),ROUND(SUMIFS(P$13:P17,$F$13:$F17,"More than 1 percentage of shareholding",$E$13:$E17,$E36),0),""),"")&lt;=IFERROR(IF(COUNT(P$13:P17),ROUND(SUMIFS(P$13:P17,$F$13:$F17,"Category",$E$13:$E17,$E36),0),""),"")</f>
        <v>1</v>
      </c>
      <c r="Q36" t="b">
        <f>+IFERROR(IF(COUNT(Q$13:Q17),ROUND(SUMIFS(Q$13:Q17,$F$13:$F17,"More than 1 percentage of shareholding",$E$13:$E17,$E36),0),""),"")&lt;=IFERROR(IF(COUNT(Q$13:Q17),ROUND(SUMIFS(Q$13:Q17,$F$13:$F17,"Category",$E$13:$E17,$E36),0),""),"")</f>
        <v>1</v>
      </c>
      <c r="R36" t="b">
        <f>+IFERROR(IF(COUNT(R$13:R17),ROUND(SUMIFS(R$13:R17,$F$13:$F17,"More than 1 percentage of shareholding",$E$13:$E17,$E36),0),""),"")&lt;=IFERROR(IF(COUNT(R$13:R17),ROUND(SUMIFS(R$13:R17,$F$13:$F17,"Category",$E$13:$E17,$E36),0),""),"")</f>
        <v>1</v>
      </c>
      <c r="S36" t="b">
        <f>+IFERROR(IF(COUNT(S$13:S17),ROUND(SUMIFS(S$13:S17,$F$13:$F17,"More than 1 percentage of shareholding",$E$13:$E17,$E36),0),""),"")&lt;=IFERROR(IF(COUNT(S$13:S17),ROUND(SUMIFS(S$13:S17,$F$13:$F17,"Category",$E$13:$E17,$E36),0),""),"")</f>
        <v>1</v>
      </c>
      <c r="T36" t="b">
        <f>+IFERROR(IF(COUNT(T$13:T17),ROUND(SUMIFS(T$13:T17,$F$13:$F17,"More than 1 percentage of shareholding",$E$13:$E17,$E36),0),""),"")&lt;=IFERROR(IF(COUNT(T$13:T17),ROUND(SUMIFS(T$13:T17,$F$13:$F17,"Category",$E$13:$E17,$E36),0),""),"")</f>
        <v>1</v>
      </c>
      <c r="U36" t="b">
        <f>+IFERROR(IF(COUNT(U$13:U17),ROUND(SUMIFS(U$13:U17,$F$13:$F17,"More than 1 percentage of shareholding",$E$13:$E17,$E36),0),""),"")&lt;=IFERROR(IF(COUNT(U$13:U17),ROUND(SUMIFS(U$13:U17,$F$13:$F17,"Category",$E$13:$E17,$E36),0),""),"")</f>
        <v>1</v>
      </c>
      <c r="V36" t="b">
        <f>+IFERROR(IF(COUNT(V$13:V17),ROUND(SUMIFS(V$13:V17,$F$13:$F17,"More than 1 percentage of shareholding",$E$13:$E17,$E36),0),""),"")&lt;=IFERROR(IF(COUNT(V$13:V17),ROUND(SUMIFS(V$13:V17,$F$13:$F17,"Category",$E$13:$E17,$E36),0),""),"")</f>
        <v>1</v>
      </c>
      <c r="W36" t="b">
        <f>+IFERROR(IF(COUNT(W$13:W17),ROUND(SUMIFS(W$13:W17,$F$13:$F17,"More than 1 percentage of shareholding",$E$13:$E17,$E36),0),""),"")&lt;=IFERROR(IF(COUNT(W$13:W17),ROUND(SUMIFS(W$13:W17,$F$13:$F17,"Category",$E$13:$E17,$E36),0),""),"")</f>
        <v>1</v>
      </c>
      <c r="X36" t="b">
        <f>+IFERROR(IF(COUNT(X$13:X17),ROUND(SUMIFS(X$13:X17,$F$13:$F17,"More than 1 percentage of shareholding",$E$13:$E17,$E36),0),""),"")&lt;=IFERROR(IF(COUNT(X$13:X17),ROUND(SUMIFS(X$13:X17,$F$13:$F17,"Category",$E$13:$E17,$E36),0),""),"")</f>
        <v>1</v>
      </c>
      <c r="Y36" t="b">
        <f>+IFERROR(IF(COUNT(Y$13:Y17),ROUND(SUMIFS(Y$13:Y17,$F$13:$F17,"More than 1 percentage of shareholding",$E$13:$E17,$E36),0),""),"")&lt;=IFERROR(IF(COUNT(Y$13:Y17),ROUND(SUMIFS(Y$13:Y17,$F$13:$F17,"Category",$E$13:$E17,$E36),0),""),"")</f>
        <v>1</v>
      </c>
      <c r="Z36" t="b">
        <f>+IFERROR(IF(COUNT(Z$13:Z17),ROUND(SUMIFS(Z$13:Z17,$F$13:$F17,"More than 1 percentage of shareholding",$E$13:$E17,$E36),0),""),"")&lt;=IFERROR(IF(COUNT(Z$13:Z17),ROUND(SUMIFS(Z$13:Z17,$F$13:$F17,"Category",$E$13:$E17,$E36),0),""),"")</f>
        <v>1</v>
      </c>
      <c r="AA36" t="b">
        <f>+IFERROR(IF(COUNT(AA$13:AA17),ROUND(SUMIFS(AA$13:AA17,$F$13:$F17,"More than 1 percentage of shareholding",$E$13:$E17,$E36),0),""),"")&lt;=IFERROR(IF(COUNT(AA$13:AA17),ROUND(SUMIFS(AA$13:AA17,$F$13:$F17,"Category",$E$13:$E17,$E36),0),""),"")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328</v>
      </c>
      <c r="F37" t="str">
        <f>IF(COUNTIF(E$13:E22,E37)&gt;=1,COUNTIFS(E$13:E22,E37,F$13:F22,"Category"),"")</f>
        <v/>
      </c>
      <c r="I37" t="b">
        <f>+IFERROR(IF(COUNT(I$13:I17),ROUND(SUMIFS(I$13:I17,$F$13:$F17,"More than 1 percentage of shareholding",$E$13:$E17,$E37),0),""),"")&lt;=IFERROR(IF(COUNT(I$13:I17),ROUND(SUMIFS(I$13:I17,$F$13:$F17,"Category",$E$13:$E17,$E37),0),""),"")</f>
        <v>1</v>
      </c>
      <c r="J37" t="b">
        <f>+IFERROR(IF(COUNT(J$13:J17),ROUND(SUMIFS(J$13:J17,$F$13:$F17,"More than 1 percentage of shareholding",$E$13:$E17,$E37),0),""),"")&lt;=IFERROR(IF(COUNT(J$13:J17),ROUND(SUMIFS(J$13:J17,$F$13:$F17,"Category",$E$13:$E17,$E37),0),""),"")</f>
        <v>1</v>
      </c>
      <c r="K37" t="b">
        <f>+IFERROR(IF(COUNT(K$13:K17),ROUND(SUMIFS(K$13:K17,$F$13:$F17,"More than 1 percentage of shareholding",$E$13:$E17,$E37),0),""),"")&lt;=IFERROR(IF(COUNT(K$13:K17),ROUND(SUMIFS(K$13:K17,$F$13:$F17,"Category",$E$13:$E17,$E37),0),""),"")</f>
        <v>1</v>
      </c>
      <c r="L37" t="b">
        <f>+IFERROR(IF(COUNT(L$13:L17),ROUND(SUMIFS(L$13:L17,$F$13:$F17,"More than 1 percentage of shareholding",$E$13:$E17,$E37),0),""),"")&lt;=IFERROR(IF(COUNT(L$13:L17),ROUND(SUMIFS(L$13:L17,$F$13:$F17,"Category",$E$13:$E17,$E37),0),""),"")</f>
        <v>1</v>
      </c>
      <c r="M37" t="b">
        <f>+IFERROR(IF(COUNT(M$13:M17),ROUND(SUMIFS(M$13:M17,$F$13:$F17,"More than 1 percentage of shareholding",$E$13:$E17,$E37),0),""),"")&lt;=IFERROR(IF(COUNT(M$13:M17),ROUND(SUMIFS(M$13:M17,$F$13:$F17,"Category",$E$13:$E17,$E37),0),""),"")</f>
        <v>1</v>
      </c>
      <c r="N37" t="b">
        <f>+IFERROR(IF(COUNT(N$13:N17),ROUND(SUMIFS(N$13:N17,$F$13:$F17,"More than 1 percentage of shareholding",$E$13:$E17,$E37),0),""),"")&lt;=IFERROR(IF(COUNT(N$13:N17),ROUND(SUMIFS(N$13:N17,$F$13:$F17,"Category",$E$13:$E17,$E37),0),""),"")</f>
        <v>1</v>
      </c>
      <c r="O37" t="b">
        <f>+IFERROR(IF(COUNT(O$13:O17),ROUND(SUMIFS(O$13:O17,$F$13:$F17,"More than 1 percentage of shareholding",$E$13:$E17,$E37),0),""),"")&lt;=IFERROR(IF(COUNT(O$13:O17),ROUND(SUMIFS(O$13:O17,$F$13:$F17,"Category",$E$13:$E17,$E37),0),""),"")</f>
        <v>1</v>
      </c>
      <c r="P37" t="b">
        <f>+IFERROR(IF(COUNT(P$13:P17),ROUND(SUMIFS(P$13:P17,$F$13:$F17,"More than 1 percentage of shareholding",$E$13:$E17,$E37),0),""),"")&lt;=IFERROR(IF(COUNT(P$13:P17),ROUND(SUMIFS(P$13:P17,$F$13:$F17,"Category",$E$13:$E17,$E37),0),""),"")</f>
        <v>1</v>
      </c>
      <c r="Q37" t="b">
        <f>+IFERROR(IF(COUNT(Q$13:Q17),ROUND(SUMIFS(Q$13:Q17,$F$13:$F17,"More than 1 percentage of shareholding",$E$13:$E17,$E37),0),""),"")&lt;=IFERROR(IF(COUNT(Q$13:Q17),ROUND(SUMIFS(Q$13:Q17,$F$13:$F17,"Category",$E$13:$E17,$E37),0),""),"")</f>
        <v>1</v>
      </c>
      <c r="R37" t="b">
        <f>+IFERROR(IF(COUNT(R$13:R17),ROUND(SUMIFS(R$13:R17,$F$13:$F17,"More than 1 percentage of shareholding",$E$13:$E17,$E37),0),""),"")&lt;=IFERROR(IF(COUNT(R$13:R17),ROUND(SUMIFS(R$13:R17,$F$13:$F17,"Category",$E$13:$E17,$E37),0),""),"")</f>
        <v>1</v>
      </c>
      <c r="S37" t="b">
        <f>+IFERROR(IF(COUNT(S$13:S17),ROUND(SUMIFS(S$13:S17,$F$13:$F17,"More than 1 percentage of shareholding",$E$13:$E17,$E37),0),""),"")&lt;=IFERROR(IF(COUNT(S$13:S17),ROUND(SUMIFS(S$13:S17,$F$13:$F17,"Category",$E$13:$E17,$E37),0),""),"")</f>
        <v>1</v>
      </c>
      <c r="T37" t="b">
        <f>+IFERROR(IF(COUNT(T$13:T17),ROUND(SUMIFS(T$13:T17,$F$13:$F17,"More than 1 percentage of shareholding",$E$13:$E17,$E37),0),""),"")&lt;=IFERROR(IF(COUNT(T$13:T17),ROUND(SUMIFS(T$13:T17,$F$13:$F17,"Category",$E$13:$E17,$E37),0),""),"")</f>
        <v>1</v>
      </c>
      <c r="U37" t="b">
        <f>+IFERROR(IF(COUNT(U$13:U17),ROUND(SUMIFS(U$13:U17,$F$13:$F17,"More than 1 percentage of shareholding",$E$13:$E17,$E37),0),""),"")&lt;=IFERROR(IF(COUNT(U$13:U17),ROUND(SUMIFS(U$13:U17,$F$13:$F17,"Category",$E$13:$E17,$E37),0),""),"")</f>
        <v>1</v>
      </c>
      <c r="V37" t="b">
        <f>+IFERROR(IF(COUNT(V$13:V17),ROUND(SUMIFS(V$13:V17,$F$13:$F17,"More than 1 percentage of shareholding",$E$13:$E17,$E37),0),""),"")&lt;=IFERROR(IF(COUNT(V$13:V17),ROUND(SUMIFS(V$13:V17,$F$13:$F17,"Category",$E$13:$E17,$E37),0),""),"")</f>
        <v>1</v>
      </c>
      <c r="W37" t="b">
        <f>+IFERROR(IF(COUNT(W$13:W17),ROUND(SUMIFS(W$13:W17,$F$13:$F17,"More than 1 percentage of shareholding",$E$13:$E17,$E37),0),""),"")&lt;=IFERROR(IF(COUNT(W$13:W17),ROUND(SUMIFS(W$13:W17,$F$13:$F17,"Category",$E$13:$E17,$E37),0),""),"")</f>
        <v>1</v>
      </c>
      <c r="X37" t="b">
        <f>+IFERROR(IF(COUNT(X$13:X17),ROUND(SUMIFS(X$13:X17,$F$13:$F17,"More than 1 percentage of shareholding",$E$13:$E17,$E37),0),""),"")&lt;=IFERROR(IF(COUNT(X$13:X17),ROUND(SUMIFS(X$13:X17,$F$13:$F17,"Category",$E$13:$E17,$E37),0),""),"")</f>
        <v>1</v>
      </c>
      <c r="Y37" t="b">
        <f>+IFERROR(IF(COUNT(Y$13:Y17),ROUND(SUMIFS(Y$13:Y17,$F$13:$F17,"More than 1 percentage of shareholding",$E$13:$E17,$E37),0),""),"")&lt;=IFERROR(IF(COUNT(Y$13:Y17),ROUND(SUMIFS(Y$13:Y17,$F$13:$F17,"Category",$E$13:$E17,$E37),0),""),"")</f>
        <v>1</v>
      </c>
      <c r="Z37" t="b">
        <f>+IFERROR(IF(COUNT(Z$13:Z17),ROUND(SUMIFS(Z$13:Z17,$F$13:$F17,"More than 1 percentage of shareholding",$E$13:$E17,$E37),0),""),"")&lt;=IFERROR(IF(COUNT(Z$13:Z17),ROUND(SUMIFS(Z$13:Z17,$F$13:$F17,"Category",$E$13:$E17,$E37),0),""),"")</f>
        <v>1</v>
      </c>
      <c r="AA37" t="b">
        <f>+IFERROR(IF(COUNT(AA$13:AA17),ROUND(SUMIFS(AA$13:AA17,$F$13:$F17,"More than 1 percentage of shareholding",$E$13:$E17,$E37),0),""),"")&lt;=IFERROR(IF(COUNT(AA$13:AA17),ROUND(SUMIFS(AA$13:AA17,$F$13:$F17,"Category",$E$13:$E17,$E37),0),""),"")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364</v>
      </c>
      <c r="F38" t="str">
        <f>IF(COUNTIF(E$13:E23,E38)&gt;=1,COUNTIFS(E$13:E23,E38,F$13:F23,"Category"),"")</f>
        <v/>
      </c>
      <c r="I38" t="b">
        <f>+IFERROR(IF(COUNT(I$13:I17),ROUND(SUMIFS(I$13:I17,$F$13:$F17,"More than 1 percentage of shareholding",$E$13:$E17,$E38),0),""),"")&lt;=IFERROR(IF(COUNT(I$13:I17),ROUND(SUMIFS(I$13:I17,$F$13:$F17,"Category",$E$13:$E17,$E38),0),""),"")</f>
        <v>1</v>
      </c>
      <c r="J38" t="b">
        <f>+IFERROR(IF(COUNT(J$13:J17),ROUND(SUMIFS(J$13:J17,$F$13:$F17,"More than 1 percentage of shareholding",$E$13:$E17,$E38),0),""),"")&lt;=IFERROR(IF(COUNT(J$13:J17),ROUND(SUMIFS(J$13:J17,$F$13:$F17,"Category",$E$13:$E17,$E38),0),""),"")</f>
        <v>1</v>
      </c>
      <c r="K38" t="b">
        <f>+IFERROR(IF(COUNT(K$13:K17),ROUND(SUMIFS(K$13:K17,$F$13:$F17,"More than 1 percentage of shareholding",$E$13:$E17,$E38),0),""),"")&lt;=IFERROR(IF(COUNT(K$13:K17),ROUND(SUMIFS(K$13:K17,$F$13:$F17,"Category",$E$13:$E17,$E38),0),""),"")</f>
        <v>1</v>
      </c>
      <c r="L38" t="b">
        <f>+IFERROR(IF(COUNT(L$13:L17),ROUND(SUMIFS(L$13:L17,$F$13:$F17,"More than 1 percentage of shareholding",$E$13:$E17,$E38),0),""),"")&lt;=IFERROR(IF(COUNT(L$13:L17),ROUND(SUMIFS(L$13:L17,$F$13:$F17,"Category",$E$13:$E17,$E38),0),""),"")</f>
        <v>1</v>
      </c>
      <c r="M38" t="b">
        <f>+IFERROR(IF(COUNT(M$13:M17),ROUND(SUMIFS(M$13:M17,$F$13:$F17,"More than 1 percentage of shareholding",$E$13:$E17,$E38),0),""),"")&lt;=IFERROR(IF(COUNT(M$13:M17),ROUND(SUMIFS(M$13:M17,$F$13:$F17,"Category",$E$13:$E17,$E38),0),""),"")</f>
        <v>1</v>
      </c>
      <c r="N38" t="b">
        <f>+IFERROR(IF(COUNT(N$13:N17),ROUND(SUMIFS(N$13:N17,$F$13:$F17,"More than 1 percentage of shareholding",$E$13:$E17,$E38),0),""),"")&lt;=IFERROR(IF(COUNT(N$13:N17),ROUND(SUMIFS(N$13:N17,$F$13:$F17,"Category",$E$13:$E17,$E38),0),""),"")</f>
        <v>1</v>
      </c>
      <c r="O38" t="b">
        <f>+IFERROR(IF(COUNT(O$13:O17),ROUND(SUMIFS(O$13:O17,$F$13:$F17,"More than 1 percentage of shareholding",$E$13:$E17,$E38),0),""),"")&lt;=IFERROR(IF(COUNT(O$13:O17),ROUND(SUMIFS(O$13:O17,$F$13:$F17,"Category",$E$13:$E17,$E38),0),""),"")</f>
        <v>1</v>
      </c>
      <c r="P38" t="b">
        <f>+IFERROR(IF(COUNT(P$13:P17),ROUND(SUMIFS(P$13:P17,$F$13:$F17,"More than 1 percentage of shareholding",$E$13:$E17,$E38),0),""),"")&lt;=IFERROR(IF(COUNT(P$13:P17),ROUND(SUMIFS(P$13:P17,$F$13:$F17,"Category",$E$13:$E17,$E38),0),""),"")</f>
        <v>1</v>
      </c>
      <c r="Q38" t="b">
        <f>+IFERROR(IF(COUNT(Q$13:Q17),ROUND(SUMIFS(Q$13:Q17,$F$13:$F17,"More than 1 percentage of shareholding",$E$13:$E17,$E38),0),""),"")&lt;=IFERROR(IF(COUNT(Q$13:Q17),ROUND(SUMIFS(Q$13:Q17,$F$13:$F17,"Category",$E$13:$E17,$E38),0),""),"")</f>
        <v>1</v>
      </c>
      <c r="R38" t="b">
        <f>+IFERROR(IF(COUNT(R$13:R17),ROUND(SUMIFS(R$13:R17,$F$13:$F17,"More than 1 percentage of shareholding",$E$13:$E17,$E38),0),""),"")&lt;=IFERROR(IF(COUNT(R$13:R17),ROUND(SUMIFS(R$13:R17,$F$13:$F17,"Category",$E$13:$E17,$E38),0),""),"")</f>
        <v>1</v>
      </c>
      <c r="S38" t="b">
        <f>+IFERROR(IF(COUNT(S$13:S17),ROUND(SUMIFS(S$13:S17,$F$13:$F17,"More than 1 percentage of shareholding",$E$13:$E17,$E38),0),""),"")&lt;=IFERROR(IF(COUNT(S$13:S17),ROUND(SUMIFS(S$13:S17,$F$13:$F17,"Category",$E$13:$E17,$E38),0),""),"")</f>
        <v>1</v>
      </c>
      <c r="T38" t="b">
        <f>+IFERROR(IF(COUNT(T$13:T17),ROUND(SUMIFS(T$13:T17,$F$13:$F17,"More than 1 percentage of shareholding",$E$13:$E17,$E38),0),""),"")&lt;=IFERROR(IF(COUNT(T$13:T17),ROUND(SUMIFS(T$13:T17,$F$13:$F17,"Category",$E$13:$E17,$E38),0),""),"")</f>
        <v>1</v>
      </c>
      <c r="U38" t="b">
        <f>+IFERROR(IF(COUNT(U$13:U17),ROUND(SUMIFS(U$13:U17,$F$13:$F17,"More than 1 percentage of shareholding",$E$13:$E17,$E38),0),""),"")&lt;=IFERROR(IF(COUNT(U$13:U17),ROUND(SUMIFS(U$13:U17,$F$13:$F17,"Category",$E$13:$E17,$E38),0),""),"")</f>
        <v>1</v>
      </c>
      <c r="V38" t="b">
        <f>+IFERROR(IF(COUNT(V$13:V17),ROUND(SUMIFS(V$13:V17,$F$13:$F17,"More than 1 percentage of shareholding",$E$13:$E17,$E38),0),""),"")&lt;=IFERROR(IF(COUNT(V$13:V17),ROUND(SUMIFS(V$13:V17,$F$13:$F17,"Category",$E$13:$E17,$E38),0),""),"")</f>
        <v>1</v>
      </c>
      <c r="W38" t="b">
        <f>+IFERROR(IF(COUNT(W$13:W17),ROUND(SUMIFS(W$13:W17,$F$13:$F17,"More than 1 percentage of shareholding",$E$13:$E17,$E38),0),""),"")&lt;=IFERROR(IF(COUNT(W$13:W17),ROUND(SUMIFS(W$13:W17,$F$13:$F17,"Category",$E$13:$E17,$E38),0),""),"")</f>
        <v>1</v>
      </c>
      <c r="X38" t="b">
        <f>+IFERROR(IF(COUNT(X$13:X17),ROUND(SUMIFS(X$13:X17,$F$13:$F17,"More than 1 percentage of shareholding",$E$13:$E17,$E38),0),""),"")&lt;=IFERROR(IF(COUNT(X$13:X17),ROUND(SUMIFS(X$13:X17,$F$13:$F17,"Category",$E$13:$E17,$E38),0),""),"")</f>
        <v>1</v>
      </c>
      <c r="Y38" t="b">
        <f>+IFERROR(IF(COUNT(Y$13:Y17),ROUND(SUMIFS(Y$13:Y17,$F$13:$F17,"More than 1 percentage of shareholding",$E$13:$E17,$E38),0),""),"")&lt;=IFERROR(IF(COUNT(Y$13:Y17),ROUND(SUMIFS(Y$13:Y17,$F$13:$F17,"Category",$E$13:$E17,$E38),0),""),"")</f>
        <v>1</v>
      </c>
      <c r="Z38" t="b">
        <f>+IFERROR(IF(COUNT(Z$13:Z17),ROUND(SUMIFS(Z$13:Z17,$F$13:$F17,"More than 1 percentage of shareholding",$E$13:$E17,$E38),0),""),"")&lt;=IFERROR(IF(COUNT(Z$13:Z17),ROUND(SUMIFS(Z$13:Z17,$F$13:$F17,"Category",$E$13:$E17,$E38),0),""),"")</f>
        <v>1</v>
      </c>
      <c r="AA38" t="b">
        <f>+IFERROR(IF(COUNT(AA$13:AA17),ROUND(SUMIFS(AA$13:AA17,$F$13:$F17,"More than 1 percentage of shareholding",$E$13:$E17,$E38),0),""),"")&lt;=IFERROR(IF(COUNT(AA$13:AA17),ROUND(SUMIFS(AA$13:AA17,$F$13:$F17,"Category",$E$13:$E17,$E38),0),""),"")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316</v>
      </c>
      <c r="F39" t="str">
        <f>IF(COUNTIF(E$13:E24,E39)&gt;=1,COUNTIFS(E$13:E24,E39,F$13:F24,"Category"),"")</f>
        <v/>
      </c>
      <c r="I39" t="b">
        <f>+IFERROR(IF(COUNT(I$13:I17),ROUND(SUMIFS(I$13:I17,$F$13:$F17,"More than 1 percentage of shareholding",$E$13:$E17,$E39),0),""),"")&lt;=IFERROR(IF(COUNT(I$13:I17),ROUND(SUMIFS(I$13:I17,$F$13:$F17,"Category",$E$13:$E17,$E39),0),""),"")</f>
        <v>1</v>
      </c>
      <c r="J39" t="b">
        <f>+IFERROR(IF(COUNT(J$13:J17),ROUND(SUMIFS(J$13:J17,$F$13:$F17,"More than 1 percentage of shareholding",$E$13:$E17,$E39),0),""),"")&lt;=IFERROR(IF(COUNT(J$13:J17),ROUND(SUMIFS(J$13:J17,$F$13:$F17,"Category",$E$13:$E17,$E39),0),""),"")</f>
        <v>1</v>
      </c>
      <c r="K39" t="b">
        <f>+IFERROR(IF(COUNT(K$13:K17),ROUND(SUMIFS(K$13:K17,$F$13:$F17,"More than 1 percentage of shareholding",$E$13:$E17,$E39),0),""),"")&lt;=IFERROR(IF(COUNT(K$13:K17),ROUND(SUMIFS(K$13:K17,$F$13:$F17,"Category",$E$13:$E17,$E39),0),""),"")</f>
        <v>1</v>
      </c>
      <c r="L39" t="b">
        <f>+IFERROR(IF(COUNT(L$13:L17),ROUND(SUMIFS(L$13:L17,$F$13:$F17,"More than 1 percentage of shareholding",$E$13:$E17,$E39),0),""),"")&lt;=IFERROR(IF(COUNT(L$13:L17),ROUND(SUMIFS(L$13:L17,$F$13:$F17,"Category",$E$13:$E17,$E39),0),""),"")</f>
        <v>1</v>
      </c>
      <c r="M39" t="b">
        <f>+IFERROR(IF(COUNT(M$13:M17),ROUND(SUMIFS(M$13:M17,$F$13:$F17,"More than 1 percentage of shareholding",$E$13:$E17,$E39),0),""),"")&lt;=IFERROR(IF(COUNT(M$13:M17),ROUND(SUMIFS(M$13:M17,$F$13:$F17,"Category",$E$13:$E17,$E39),0),""),"")</f>
        <v>1</v>
      </c>
      <c r="N39" t="b">
        <f>+IFERROR(IF(COUNT(N$13:N17),ROUND(SUMIFS(N$13:N17,$F$13:$F17,"More than 1 percentage of shareholding",$E$13:$E17,$E39),0),""),"")&lt;=IFERROR(IF(COUNT(N$13:N17),ROUND(SUMIFS(N$13:N17,$F$13:$F17,"Category",$E$13:$E17,$E39),0),""),"")</f>
        <v>1</v>
      </c>
      <c r="O39" t="b">
        <f>+IFERROR(IF(COUNT(O$13:O17),ROUND(SUMIFS(O$13:O17,$F$13:$F17,"More than 1 percentage of shareholding",$E$13:$E17,$E39),0),""),"")&lt;=IFERROR(IF(COUNT(O$13:O17),ROUND(SUMIFS(O$13:O17,$F$13:$F17,"Category",$E$13:$E17,$E39),0),""),"")</f>
        <v>1</v>
      </c>
      <c r="P39" t="b">
        <f>+IFERROR(IF(COUNT(P$13:P17),ROUND(SUMIFS(P$13:P17,$F$13:$F17,"More than 1 percentage of shareholding",$E$13:$E17,$E39),0),""),"")&lt;=IFERROR(IF(COUNT(P$13:P17),ROUND(SUMIFS(P$13:P17,$F$13:$F17,"Category",$E$13:$E17,$E39),0),""),"")</f>
        <v>1</v>
      </c>
      <c r="Q39" t="b">
        <f>+IFERROR(IF(COUNT(Q$13:Q17),ROUND(SUMIFS(Q$13:Q17,$F$13:$F17,"More than 1 percentage of shareholding",$E$13:$E17,$E39),0),""),"")&lt;=IFERROR(IF(COUNT(Q$13:Q17),ROUND(SUMIFS(Q$13:Q17,$F$13:$F17,"Category",$E$13:$E17,$E39),0),""),"")</f>
        <v>1</v>
      </c>
      <c r="R39" t="b">
        <f>+IFERROR(IF(COUNT(R$13:R17),ROUND(SUMIFS(R$13:R17,$F$13:$F17,"More than 1 percentage of shareholding",$E$13:$E17,$E39),0),""),"")&lt;=IFERROR(IF(COUNT(R$13:R17),ROUND(SUMIFS(R$13:R17,$F$13:$F17,"Category",$E$13:$E17,$E39),0),""),"")</f>
        <v>1</v>
      </c>
      <c r="S39" t="b">
        <f>+IFERROR(IF(COUNT(S$13:S17),ROUND(SUMIFS(S$13:S17,$F$13:$F17,"More than 1 percentage of shareholding",$E$13:$E17,$E39),0),""),"")&lt;=IFERROR(IF(COUNT(S$13:S17),ROUND(SUMIFS(S$13:S17,$F$13:$F17,"Category",$E$13:$E17,$E39),0),""),"")</f>
        <v>1</v>
      </c>
      <c r="T39" t="b">
        <f>+IFERROR(IF(COUNT(T$13:T17),ROUND(SUMIFS(T$13:T17,$F$13:$F17,"More than 1 percentage of shareholding",$E$13:$E17,$E39),0),""),"")&lt;=IFERROR(IF(COUNT(T$13:T17),ROUND(SUMIFS(T$13:T17,$F$13:$F17,"Category",$E$13:$E17,$E39),0),""),"")</f>
        <v>1</v>
      </c>
      <c r="U39" t="b">
        <f>+IFERROR(IF(COUNT(U$13:U17),ROUND(SUMIFS(U$13:U17,$F$13:$F17,"More than 1 percentage of shareholding",$E$13:$E17,$E39),0),""),"")&lt;=IFERROR(IF(COUNT(U$13:U17),ROUND(SUMIFS(U$13:U17,$F$13:$F17,"Category",$E$13:$E17,$E39),0),""),"")</f>
        <v>1</v>
      </c>
      <c r="V39" t="b">
        <f>+IFERROR(IF(COUNT(V$13:V17),ROUND(SUMIFS(V$13:V17,$F$13:$F17,"More than 1 percentage of shareholding",$E$13:$E17,$E39),0),""),"")&lt;=IFERROR(IF(COUNT(V$13:V17),ROUND(SUMIFS(V$13:V17,$F$13:$F17,"Category",$E$13:$E17,$E39),0),""),"")</f>
        <v>1</v>
      </c>
      <c r="W39" t="b">
        <f>+IFERROR(IF(COUNT(W$13:W17),ROUND(SUMIFS(W$13:W17,$F$13:$F17,"More than 1 percentage of shareholding",$E$13:$E17,$E39),0),""),"")&lt;=IFERROR(IF(COUNT(W$13:W17),ROUND(SUMIFS(W$13:W17,$F$13:$F17,"Category",$E$13:$E17,$E39),0),""),"")</f>
        <v>1</v>
      </c>
      <c r="X39" t="b">
        <f>+IFERROR(IF(COUNT(X$13:X17),ROUND(SUMIFS(X$13:X17,$F$13:$F17,"More than 1 percentage of shareholding",$E$13:$E17,$E39),0),""),"")&lt;=IFERROR(IF(COUNT(X$13:X17),ROUND(SUMIFS(X$13:X17,$F$13:$F17,"Category",$E$13:$E17,$E39),0),""),"")</f>
        <v>1</v>
      </c>
      <c r="Y39" t="b">
        <f>+IFERROR(IF(COUNT(Y$13:Y17),ROUND(SUMIFS(Y$13:Y17,$F$13:$F17,"More than 1 percentage of shareholding",$E$13:$E17,$E39),0),""),"")&lt;=IFERROR(IF(COUNT(Y$13:Y17),ROUND(SUMIFS(Y$13:Y17,$F$13:$F17,"Category",$E$13:$E17,$E39),0),""),"")</f>
        <v>1</v>
      </c>
      <c r="Z39" t="b">
        <f>+IFERROR(IF(COUNT(Z$13:Z17),ROUND(SUMIFS(Z$13:Z17,$F$13:$F17,"More than 1 percentage of shareholding",$E$13:$E17,$E39),0),""),"")&lt;=IFERROR(IF(COUNT(Z$13:Z17),ROUND(SUMIFS(Z$13:Z17,$F$13:$F17,"Category",$E$13:$E17,$E39),0),""),"")</f>
        <v>1</v>
      </c>
      <c r="AA39" t="b">
        <f>+IFERROR(IF(COUNT(AA$13:AA17),ROUND(SUMIFS(AA$13:AA17,$F$13:$F17,"More than 1 percentage of shareholding",$E$13:$E17,$E39),0),""),"")&lt;=IFERROR(IF(COUNT(AA$13:AA17),ROUND(SUMIFS(AA$13:AA17,$F$13:$F17,"Category",$E$13:$E17,$E39),0),""),"")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411</v>
      </c>
      <c r="F40" t="str">
        <f>IF(COUNTIF(E$13:E25,E40)&gt;=1,COUNTIFS(E$13:E25,E40,F$13:F25,"Category"),"")</f>
        <v/>
      </c>
      <c r="I40" t="b">
        <f>+IFERROR(IF(COUNT(I$13:I17),ROUND(SUMIFS(I$13:I17,$F$13:$F17,"More than 1 percentage of shareholding",$E$13:$E17,$E40),0),""),"")&lt;=IFERROR(IF(COUNT(I$13:I17),ROUND(SUMIFS(I$13:I17,$F$13:$F17,"Category",$E$13:$E17,$E40),0),""),"")</f>
        <v>1</v>
      </c>
      <c r="J40" t="b">
        <f>+IFERROR(IF(COUNT(J$13:J17),ROUND(SUMIFS(J$13:J17,$F$13:$F17,"More than 1 percentage of shareholding",$E$13:$E17,$E40),0),""),"")&lt;=IFERROR(IF(COUNT(J$13:J17),ROUND(SUMIFS(J$13:J17,$F$13:$F17,"Category",$E$13:$E17,$E40),0),""),"")</f>
        <v>1</v>
      </c>
      <c r="K40" t="b">
        <f>+IFERROR(IF(COUNT(K$13:K17),ROUND(SUMIFS(K$13:K17,$F$13:$F17,"More than 1 percentage of shareholding",$E$13:$E17,$E40),0),""),"")&lt;=IFERROR(IF(COUNT(K$13:K17),ROUND(SUMIFS(K$13:K17,$F$13:$F17,"Category",$E$13:$E17,$E40),0),""),"")</f>
        <v>1</v>
      </c>
      <c r="L40" t="b">
        <f>+IFERROR(IF(COUNT(L$13:L17),ROUND(SUMIFS(L$13:L17,$F$13:$F17,"More than 1 percentage of shareholding",$E$13:$E17,$E40),0),""),"")&lt;=IFERROR(IF(COUNT(L$13:L17),ROUND(SUMIFS(L$13:L17,$F$13:$F17,"Category",$E$13:$E17,$E40),0),""),"")</f>
        <v>1</v>
      </c>
      <c r="M40" t="b">
        <f>+IFERROR(IF(COUNT(M$13:M17),ROUND(SUMIFS(M$13:M17,$F$13:$F17,"More than 1 percentage of shareholding",$E$13:$E17,$E40),0),""),"")&lt;=IFERROR(IF(COUNT(M$13:M17),ROUND(SUMIFS(M$13:M17,$F$13:$F17,"Category",$E$13:$E17,$E40),0),""),"")</f>
        <v>1</v>
      </c>
      <c r="N40" t="b">
        <f>+IFERROR(IF(COUNT(N$13:N17),ROUND(SUMIFS(N$13:N17,$F$13:$F17,"More than 1 percentage of shareholding",$E$13:$E17,$E40),0),""),"")&lt;=IFERROR(IF(COUNT(N$13:N17),ROUND(SUMIFS(N$13:N17,$F$13:$F17,"Category",$E$13:$E17,$E40),0),""),"")</f>
        <v>1</v>
      </c>
      <c r="O40" t="b">
        <f>+IFERROR(IF(COUNT(O$13:O17),ROUND(SUMIFS(O$13:O17,$F$13:$F17,"More than 1 percentage of shareholding",$E$13:$E17,$E40),0),""),"")&lt;=IFERROR(IF(COUNT(O$13:O17),ROUND(SUMIFS(O$13:O17,$F$13:$F17,"Category",$E$13:$E17,$E40),0),""),"")</f>
        <v>1</v>
      </c>
      <c r="P40" t="b">
        <f>+IFERROR(IF(COUNT(P$13:P17),ROUND(SUMIFS(P$13:P17,$F$13:$F17,"More than 1 percentage of shareholding",$E$13:$E17,$E40),0),""),"")&lt;=IFERROR(IF(COUNT(P$13:P17),ROUND(SUMIFS(P$13:P17,$F$13:$F17,"Category",$E$13:$E17,$E40),0),""),"")</f>
        <v>1</v>
      </c>
      <c r="Q40" t="b">
        <f>+IFERROR(IF(COUNT(Q$13:Q17),ROUND(SUMIFS(Q$13:Q17,$F$13:$F17,"More than 1 percentage of shareholding",$E$13:$E17,$E40),0),""),"")&lt;=IFERROR(IF(COUNT(Q$13:Q17),ROUND(SUMIFS(Q$13:Q17,$F$13:$F17,"Category",$E$13:$E17,$E40),0),""),"")</f>
        <v>1</v>
      </c>
      <c r="R40" t="b">
        <f>+IFERROR(IF(COUNT(R$13:R17),ROUND(SUMIFS(R$13:R17,$F$13:$F17,"More than 1 percentage of shareholding",$E$13:$E17,$E40),0),""),"")&lt;=IFERROR(IF(COUNT(R$13:R17),ROUND(SUMIFS(R$13:R17,$F$13:$F17,"Category",$E$13:$E17,$E40),0),""),"")</f>
        <v>1</v>
      </c>
      <c r="S40" t="b">
        <f>+IFERROR(IF(COUNT(S$13:S17),ROUND(SUMIFS(S$13:S17,$F$13:$F17,"More than 1 percentage of shareholding",$E$13:$E17,$E40),0),""),"")&lt;=IFERROR(IF(COUNT(S$13:S17),ROUND(SUMIFS(S$13:S17,$F$13:$F17,"Category",$E$13:$E17,$E40),0),""),"")</f>
        <v>1</v>
      </c>
      <c r="T40" t="b">
        <f>+IFERROR(IF(COUNT(T$13:T17),ROUND(SUMIFS(T$13:T17,$F$13:$F17,"More than 1 percentage of shareholding",$E$13:$E17,$E40),0),""),"")&lt;=IFERROR(IF(COUNT(T$13:T17),ROUND(SUMIFS(T$13:T17,$F$13:$F17,"Category",$E$13:$E17,$E40),0),""),"")</f>
        <v>1</v>
      </c>
      <c r="U40" t="b">
        <f>+IFERROR(IF(COUNT(U$13:U17),ROUND(SUMIFS(U$13:U17,$F$13:$F17,"More than 1 percentage of shareholding",$E$13:$E17,$E40),0),""),"")&lt;=IFERROR(IF(COUNT(U$13:U17),ROUND(SUMIFS(U$13:U17,$F$13:$F17,"Category",$E$13:$E17,$E40),0),""),"")</f>
        <v>1</v>
      </c>
      <c r="V40" t="b">
        <f>+IFERROR(IF(COUNT(V$13:V17),ROUND(SUMIFS(V$13:V17,$F$13:$F17,"More than 1 percentage of shareholding",$E$13:$E17,$E40),0),""),"")&lt;=IFERROR(IF(COUNT(V$13:V17),ROUND(SUMIFS(V$13:V17,$F$13:$F17,"Category",$E$13:$E17,$E40),0),""),"")</f>
        <v>1</v>
      </c>
      <c r="W40" t="b">
        <f>+IFERROR(IF(COUNT(W$13:W17),ROUND(SUMIFS(W$13:W17,$F$13:$F17,"More than 1 percentage of shareholding",$E$13:$E17,$E40),0),""),"")&lt;=IFERROR(IF(COUNT(W$13:W17),ROUND(SUMIFS(W$13:W17,$F$13:$F17,"Category",$E$13:$E17,$E40),0),""),"")</f>
        <v>1</v>
      </c>
      <c r="X40" t="b">
        <f>+IFERROR(IF(COUNT(X$13:X17),ROUND(SUMIFS(X$13:X17,$F$13:$F17,"More than 1 percentage of shareholding",$E$13:$E17,$E40),0),""),"")&lt;=IFERROR(IF(COUNT(X$13:X17),ROUND(SUMIFS(X$13:X17,$F$13:$F17,"Category",$E$13:$E17,$E40),0),""),"")</f>
        <v>1</v>
      </c>
      <c r="Y40" t="b">
        <f>+IFERROR(IF(COUNT(Y$13:Y17),ROUND(SUMIFS(Y$13:Y17,$F$13:$F17,"More than 1 percentage of shareholding",$E$13:$E17,$E40),0),""),"")&lt;=IFERROR(IF(COUNT(Y$13:Y17),ROUND(SUMIFS(Y$13:Y17,$F$13:$F17,"Category",$E$13:$E17,$E40),0),""),"")</f>
        <v>1</v>
      </c>
      <c r="Z40" t="b">
        <f>+IFERROR(IF(COUNT(Z$13:Z17),ROUND(SUMIFS(Z$13:Z17,$F$13:$F17,"More than 1 percentage of shareholding",$E$13:$E17,$E40),0),""),"")&lt;=IFERROR(IF(COUNT(Z$13:Z17),ROUND(SUMIFS(Z$13:Z17,$F$13:$F17,"Category",$E$13:$E17,$E40),0),""),"")</f>
        <v>1</v>
      </c>
      <c r="AA40" t="b">
        <f>+IFERROR(IF(COUNT(AA$13:AA17),ROUND(SUMIFS(AA$13:AA17,$F$13:$F17,"More than 1 percentage of shareholding",$E$13:$E17,$E40),0),""),"")&lt;=IFERROR(IF(COUNT(AA$13:AA17),ROUND(SUMIFS(AA$13:AA17,$F$13:$F17,"Category",$E$13:$E17,$E40),0),""),"")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425</v>
      </c>
      <c r="F41" t="str">
        <f>IF(COUNTIF(E$13:E26,E41)&gt;=1,COUNTIFS(E$13:E26,E41,F$13:F26,"Category"),"")</f>
        <v/>
      </c>
      <c r="I41" t="b">
        <f>+IFERROR(IF(COUNT(I$13:I17),ROUND(SUMIFS(I$13:I17,$F$13:$F17,"More than 1 percentage of shareholding",$E$13:$E17,$E41),0),""),"")&lt;=IFERROR(IF(COUNT(I$13:I17),ROUND(SUMIFS(I$13:I17,$F$13:$F17,"Category",$E$13:$E17,$E41),0),""),"")</f>
        <v>1</v>
      </c>
      <c r="J41" t="b">
        <f>+IFERROR(IF(COUNT(J$13:J17),ROUND(SUMIFS(J$13:J17,$F$13:$F17,"More than 1 percentage of shareholding",$E$13:$E17,$E41),0),""),"")&lt;=IFERROR(IF(COUNT(J$13:J17),ROUND(SUMIFS(J$13:J17,$F$13:$F17,"Category",$E$13:$E17,$E41),0),""),"")</f>
        <v>1</v>
      </c>
      <c r="K41" t="b">
        <f>+IFERROR(IF(COUNT(K$13:K17),ROUND(SUMIFS(K$13:K17,$F$13:$F17,"More than 1 percentage of shareholding",$E$13:$E17,$E41),0),""),"")&lt;=IFERROR(IF(COUNT(K$13:K17),ROUND(SUMIFS(K$13:K17,$F$13:$F17,"Category",$E$13:$E17,$E41),0),""),"")</f>
        <v>1</v>
      </c>
      <c r="L41" t="b">
        <f>+IFERROR(IF(COUNT(L$13:L17),ROUND(SUMIFS(L$13:L17,$F$13:$F17,"More than 1 percentage of shareholding",$E$13:$E17,$E41),0),""),"")&lt;=IFERROR(IF(COUNT(L$13:L17),ROUND(SUMIFS(L$13:L17,$F$13:$F17,"Category",$E$13:$E17,$E41),0),""),"")</f>
        <v>1</v>
      </c>
      <c r="M41" t="b">
        <f>+IFERROR(IF(COUNT(M$13:M17),ROUND(SUMIFS(M$13:M17,$F$13:$F17,"More than 1 percentage of shareholding",$E$13:$E17,$E41),0),""),"")&lt;=IFERROR(IF(COUNT(M$13:M17),ROUND(SUMIFS(M$13:M17,$F$13:$F17,"Category",$E$13:$E17,$E41),0),""),"")</f>
        <v>1</v>
      </c>
      <c r="N41" t="b">
        <f>+IFERROR(IF(COUNT(N$13:N17),ROUND(SUMIFS(N$13:N17,$F$13:$F17,"More than 1 percentage of shareholding",$E$13:$E17,$E41),0),""),"")&lt;=IFERROR(IF(COUNT(N$13:N17),ROUND(SUMIFS(N$13:N17,$F$13:$F17,"Category",$E$13:$E17,$E41),0),""),"")</f>
        <v>1</v>
      </c>
      <c r="O41" t="b">
        <f>+IFERROR(IF(COUNT(O$13:O17),ROUND(SUMIFS(O$13:O17,$F$13:$F17,"More than 1 percentage of shareholding",$E$13:$E17,$E41),0),""),"")&lt;=IFERROR(IF(COUNT(O$13:O17),ROUND(SUMIFS(O$13:O17,$F$13:$F17,"Category",$E$13:$E17,$E41),0),""),"")</f>
        <v>1</v>
      </c>
      <c r="P41" t="b">
        <f>+IFERROR(IF(COUNT(P$13:P17),ROUND(SUMIFS(P$13:P17,$F$13:$F17,"More than 1 percentage of shareholding",$E$13:$E17,$E41),0),""),"")&lt;=IFERROR(IF(COUNT(P$13:P17),ROUND(SUMIFS(P$13:P17,$F$13:$F17,"Category",$E$13:$E17,$E41),0),""),"")</f>
        <v>1</v>
      </c>
      <c r="Q41" t="b">
        <f>+IFERROR(IF(COUNT(Q$13:Q17),ROUND(SUMIFS(Q$13:Q17,$F$13:$F17,"More than 1 percentage of shareholding",$E$13:$E17,$E41),0),""),"")&lt;=IFERROR(IF(COUNT(Q$13:Q17),ROUND(SUMIFS(Q$13:Q17,$F$13:$F17,"Category",$E$13:$E17,$E41),0),""),"")</f>
        <v>1</v>
      </c>
      <c r="R41" t="b">
        <f>+IFERROR(IF(COUNT(R$13:R17),ROUND(SUMIFS(R$13:R17,$F$13:$F17,"More than 1 percentage of shareholding",$E$13:$E17,$E41),0),""),"")&lt;=IFERROR(IF(COUNT(R$13:R17),ROUND(SUMIFS(R$13:R17,$F$13:$F17,"Category",$E$13:$E17,$E41),0),""),"")</f>
        <v>1</v>
      </c>
      <c r="S41" t="b">
        <f>+IFERROR(IF(COUNT(S$13:S17),ROUND(SUMIFS(S$13:S17,$F$13:$F17,"More than 1 percentage of shareholding",$E$13:$E17,$E41),0),""),"")&lt;=IFERROR(IF(COUNT(S$13:S17),ROUND(SUMIFS(S$13:S17,$F$13:$F17,"Category",$E$13:$E17,$E41),0),""),"")</f>
        <v>1</v>
      </c>
      <c r="T41" t="b">
        <f>+IFERROR(IF(COUNT(T$13:T17),ROUND(SUMIFS(T$13:T17,$F$13:$F17,"More than 1 percentage of shareholding",$E$13:$E17,$E41),0),""),"")&lt;=IFERROR(IF(COUNT(T$13:T17),ROUND(SUMIFS(T$13:T17,$F$13:$F17,"Category",$E$13:$E17,$E41),0),""),"")</f>
        <v>1</v>
      </c>
      <c r="U41" t="b">
        <f>+IFERROR(IF(COUNT(U$13:U17),ROUND(SUMIFS(U$13:U17,$F$13:$F17,"More than 1 percentage of shareholding",$E$13:$E17,$E41),0),""),"")&lt;=IFERROR(IF(COUNT(U$13:U17),ROUND(SUMIFS(U$13:U17,$F$13:$F17,"Category",$E$13:$E17,$E41),0),""),"")</f>
        <v>1</v>
      </c>
      <c r="V41" t="b">
        <f>+IFERROR(IF(COUNT(V$13:V17),ROUND(SUMIFS(V$13:V17,$F$13:$F17,"More than 1 percentage of shareholding",$E$13:$E17,$E41),0),""),"")&lt;=IFERROR(IF(COUNT(V$13:V17),ROUND(SUMIFS(V$13:V17,$F$13:$F17,"Category",$E$13:$E17,$E41),0),""),"")</f>
        <v>1</v>
      </c>
      <c r="W41" t="b">
        <f>+IFERROR(IF(COUNT(W$13:W17),ROUND(SUMIFS(W$13:W17,$F$13:$F17,"More than 1 percentage of shareholding",$E$13:$E17,$E41),0),""),"")&lt;=IFERROR(IF(COUNT(W$13:W17),ROUND(SUMIFS(W$13:W17,$F$13:$F17,"Category",$E$13:$E17,$E41),0),""),"")</f>
        <v>1</v>
      </c>
      <c r="X41" t="b">
        <f>+IFERROR(IF(COUNT(X$13:X17),ROUND(SUMIFS(X$13:X17,$F$13:$F17,"More than 1 percentage of shareholding",$E$13:$E17,$E41),0),""),"")&lt;=IFERROR(IF(COUNT(X$13:X17),ROUND(SUMIFS(X$13:X17,$F$13:$F17,"Category",$E$13:$E17,$E41),0),""),"")</f>
        <v>1</v>
      </c>
      <c r="Y41" t="b">
        <f>+IFERROR(IF(COUNT(Y$13:Y17),ROUND(SUMIFS(Y$13:Y17,$F$13:$F17,"More than 1 percentage of shareholding",$E$13:$E17,$E41),0),""),"")&lt;=IFERROR(IF(COUNT(Y$13:Y17),ROUND(SUMIFS(Y$13:Y17,$F$13:$F17,"Category",$E$13:$E17,$E41),0),""),"")</f>
        <v>1</v>
      </c>
      <c r="Z41" t="b">
        <f>+IFERROR(IF(COUNT(Z$13:Z17),ROUND(SUMIFS(Z$13:Z17,$F$13:$F17,"More than 1 percentage of shareholding",$E$13:$E17,$E41),0),""),"")&lt;=IFERROR(IF(COUNT(Z$13:Z17),ROUND(SUMIFS(Z$13:Z17,$F$13:$F17,"Category",$E$13:$E17,$E41),0),""),"")</f>
        <v>1</v>
      </c>
      <c r="AA41" t="b">
        <f>+IFERROR(IF(COUNT(AA$13:AA17),ROUND(SUMIFS(AA$13:AA17,$F$13:$F17,"More than 1 percentage of shareholding",$E$13:$E17,$E41),0),""),"")&lt;=IFERROR(IF(COUNT(AA$13:AA17),ROUND(SUMIFS(AA$13:AA17,$F$13:$F17,"Category",$E$13:$E17,$E41),0),""),"")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508</v>
      </c>
      <c r="F42" t="str">
        <f>IF(COUNTIF(E$13:E28,E42)&gt;=1,COUNTIFS(E$13:E28,E42,F$13:F28,"Category"),"")</f>
        <v/>
      </c>
      <c r="I42" t="b">
        <f>+IFERROR(IF(COUNT(I$13:I17),ROUND(SUMIFS(I$13:I17,$F$13:$F17,"More than 1 percentage of shareholding",$E$13:$E17,$E42),0),""),"")&lt;=IFERROR(IF(COUNT(I$13:I17),ROUND(SUMIFS(I$13:I17,$F$13:$F17,"Category",$E$13:$E17,$E42),0),""),"")</f>
        <v>1</v>
      </c>
      <c r="J42" t="b">
        <f>+IFERROR(IF(COUNT(J$13:J17),ROUND(SUMIFS(J$13:J17,$F$13:$F17,"More than 1 percentage of shareholding",$E$13:$E17,$E42),0),""),"")&lt;=IFERROR(IF(COUNT(J$13:J17),ROUND(SUMIFS(J$13:J17,$F$13:$F17,"Category",$E$13:$E17,$E42),0),""),"")</f>
        <v>1</v>
      </c>
      <c r="K42" t="b">
        <f>+IFERROR(IF(COUNT(K$13:K17),ROUND(SUMIFS(K$13:K17,$F$13:$F17,"More than 1 percentage of shareholding",$E$13:$E17,$E42),0),""),"")&lt;=IFERROR(IF(COUNT(K$13:K17),ROUND(SUMIFS(K$13:K17,$F$13:$F17,"Category",$E$13:$E17,$E42),0),""),"")</f>
        <v>1</v>
      </c>
      <c r="L42" t="b">
        <f>+IFERROR(IF(COUNT(L$13:L17),ROUND(SUMIFS(L$13:L17,$F$13:$F17,"More than 1 percentage of shareholding",$E$13:$E17,$E42),0),""),"")&lt;=IFERROR(IF(COUNT(L$13:L17),ROUND(SUMIFS(L$13:L17,$F$13:$F17,"Category",$E$13:$E17,$E42),0),""),"")</f>
        <v>1</v>
      </c>
      <c r="M42" t="b">
        <f>+IFERROR(IF(COUNT(M$13:M17),ROUND(SUMIFS(M$13:M17,$F$13:$F17,"More than 1 percentage of shareholding",$E$13:$E17,$E42),0),""),"")&lt;=IFERROR(IF(COUNT(M$13:M17),ROUND(SUMIFS(M$13:M17,$F$13:$F17,"Category",$E$13:$E17,$E42),0),""),"")</f>
        <v>1</v>
      </c>
      <c r="N42" t="b">
        <f>+IFERROR(IF(COUNT(N$13:N17),ROUND(SUMIFS(N$13:N17,$F$13:$F17,"More than 1 percentage of shareholding",$E$13:$E17,$E42),0),""),"")&lt;=IFERROR(IF(COUNT(N$13:N17),ROUND(SUMIFS(N$13:N17,$F$13:$F17,"Category",$E$13:$E17,$E42),0),""),"")</f>
        <v>1</v>
      </c>
      <c r="O42" t="b">
        <f>+IFERROR(IF(COUNT(O$13:O17),ROUND(SUMIFS(O$13:O17,$F$13:$F17,"More than 1 percentage of shareholding",$E$13:$E17,$E42),0),""),"")&lt;=IFERROR(IF(COUNT(O$13:O17),ROUND(SUMIFS(O$13:O17,$F$13:$F17,"Category",$E$13:$E17,$E42),0),""),"")</f>
        <v>1</v>
      </c>
      <c r="P42" t="b">
        <f>+IFERROR(IF(COUNT(P$13:P17),ROUND(SUMIFS(P$13:P17,$F$13:$F17,"More than 1 percentage of shareholding",$E$13:$E17,$E42),0),""),"")&lt;=IFERROR(IF(COUNT(P$13:P17),ROUND(SUMIFS(P$13:P17,$F$13:$F17,"Category",$E$13:$E17,$E42),0),""),"")</f>
        <v>1</v>
      </c>
      <c r="Q42" t="b">
        <f>+IFERROR(IF(COUNT(Q$13:Q17),ROUND(SUMIFS(Q$13:Q17,$F$13:$F17,"More than 1 percentage of shareholding",$E$13:$E17,$E42),0),""),"")&lt;=IFERROR(IF(COUNT(Q$13:Q17),ROUND(SUMIFS(Q$13:Q17,$F$13:$F17,"Category",$E$13:$E17,$E42),0),""),"")</f>
        <v>1</v>
      </c>
      <c r="R42" t="b">
        <f>+IFERROR(IF(COUNT(R$13:R17),ROUND(SUMIFS(R$13:R17,$F$13:$F17,"More than 1 percentage of shareholding",$E$13:$E17,$E42),0),""),"")&lt;=IFERROR(IF(COUNT(R$13:R17),ROUND(SUMIFS(R$13:R17,$F$13:$F17,"Category",$E$13:$E17,$E42),0),""),"")</f>
        <v>1</v>
      </c>
      <c r="S42" t="b">
        <f>+IFERROR(IF(COUNT(S$13:S17),ROUND(SUMIFS(S$13:S17,$F$13:$F17,"More than 1 percentage of shareholding",$E$13:$E17,$E42),0),""),"")&lt;=IFERROR(IF(COUNT(S$13:S17),ROUND(SUMIFS(S$13:S17,$F$13:$F17,"Category",$E$13:$E17,$E42),0),""),"")</f>
        <v>1</v>
      </c>
      <c r="T42" t="b">
        <f>+IFERROR(IF(COUNT(T$13:T17),ROUND(SUMIFS(T$13:T17,$F$13:$F17,"More than 1 percentage of shareholding",$E$13:$E17,$E42),0),""),"")&lt;=IFERROR(IF(COUNT(T$13:T17),ROUND(SUMIFS(T$13:T17,$F$13:$F17,"Category",$E$13:$E17,$E42),0),""),"")</f>
        <v>1</v>
      </c>
      <c r="U42" t="b">
        <f>+IFERROR(IF(COUNT(U$13:U17),ROUND(SUMIFS(U$13:U17,$F$13:$F17,"More than 1 percentage of shareholding",$E$13:$E17,$E42),0),""),"")&lt;=IFERROR(IF(COUNT(U$13:U17),ROUND(SUMIFS(U$13:U17,$F$13:$F17,"Category",$E$13:$E17,$E42),0),""),"")</f>
        <v>1</v>
      </c>
      <c r="V42" t="b">
        <f>+IFERROR(IF(COUNT(V$13:V17),ROUND(SUMIFS(V$13:V17,$F$13:$F17,"More than 1 percentage of shareholding",$E$13:$E17,$E42),0),""),"")&lt;=IFERROR(IF(COUNT(V$13:V17),ROUND(SUMIFS(V$13:V17,$F$13:$F17,"Category",$E$13:$E17,$E42),0),""),"")</f>
        <v>1</v>
      </c>
      <c r="W42" t="b">
        <f>+IFERROR(IF(COUNT(W$13:W17),ROUND(SUMIFS(W$13:W17,$F$13:$F17,"More than 1 percentage of shareholding",$E$13:$E17,$E42),0),""),"")&lt;=IFERROR(IF(COUNT(W$13:W17),ROUND(SUMIFS(W$13:W17,$F$13:$F17,"Category",$E$13:$E17,$E42),0),""),"")</f>
        <v>1</v>
      </c>
      <c r="X42" t="b">
        <f>+IFERROR(IF(COUNT(X$13:X17),ROUND(SUMIFS(X$13:X17,$F$13:$F17,"More than 1 percentage of shareholding",$E$13:$E17,$E42),0),""),"")&lt;=IFERROR(IF(COUNT(X$13:X17),ROUND(SUMIFS(X$13:X17,$F$13:$F17,"Category",$E$13:$E17,$E42),0),""),"")</f>
        <v>1</v>
      </c>
      <c r="Y42" t="b">
        <f>+IFERROR(IF(COUNT(Y$13:Y17),ROUND(SUMIFS(Y$13:Y17,$F$13:$F17,"More than 1 percentage of shareholding",$E$13:$E17,$E42),0),""),"")&lt;=IFERROR(IF(COUNT(Y$13:Y17),ROUND(SUMIFS(Y$13:Y17,$F$13:$F17,"Category",$E$13:$E17,$E42),0),""),"")</f>
        <v>1</v>
      </c>
      <c r="Z42" t="b">
        <f>+IFERROR(IF(COUNT(Z$13:Z17),ROUND(SUMIFS(Z$13:Z17,$F$13:$F17,"More than 1 percentage of shareholding",$E$13:$E17,$E42),0),""),"")&lt;=IFERROR(IF(COUNT(Z$13:Z17),ROUND(SUMIFS(Z$13:Z17,$F$13:$F17,"Category",$E$13:$E17,$E42),0),""),"")</f>
        <v>1</v>
      </c>
      <c r="AA42" t="b">
        <f>+IFERROR(IF(COUNT(AA$13:AA17),ROUND(SUMIFS(AA$13:AA17,$F$13:$F17,"More than 1 percentage of shareholding",$E$13:$E17,$E42),0),""),"")&lt;=IFERROR(IF(COUNT(AA$13:AA17),ROUND(SUMIFS(AA$13:AA17,$F$13:$F17,"Category",$E$13:$E17,$E42),0),""),"")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314</v>
      </c>
      <c r="F43">
        <f>IF(COUNTIF(E$13:E29,E43)&gt;=1,COUNTIFS(E$13:E29,E43,F$13:F29,"Category"),"")</f>
        <v>1</v>
      </c>
      <c r="I43" t="b">
        <f>+IFERROR(IF(COUNT(I$13:I17),ROUND(SUMIFS(I$13:I17,$F$13:$F17,"More than 1 percentage of shareholding",$E$13:$E17,$E43),0),""),"")&lt;=IFERROR(IF(COUNT(I$13:I17),ROUND(SUMIFS(I$13:I17,$F$13:$F17,"Category",$E$13:$E17,$E43),0),""),"")</f>
        <v>1</v>
      </c>
      <c r="J43" t="b">
        <f>+IFERROR(IF(COUNT(J$13:J17),ROUND(SUMIFS(J$13:J17,$F$13:$F17,"More than 1 percentage of shareholding",$E$13:$E17,$E43),0),""),"")&lt;=IFERROR(IF(COUNT(J$13:J17),ROUND(SUMIFS(J$13:J17,$F$13:$F17,"Category",$E$13:$E17,$E43),0),""),"")</f>
        <v>1</v>
      </c>
      <c r="K43" t="b">
        <f>+IFERROR(IF(COUNT(K$13:K17),ROUND(SUMIFS(K$13:K17,$F$13:$F17,"More than 1 percentage of shareholding",$E$13:$E17,$E43),0),""),"")&lt;=IFERROR(IF(COUNT(K$13:K17),ROUND(SUMIFS(K$13:K17,$F$13:$F17,"Category",$E$13:$E17,$E43),0),""),"")</f>
        <v>1</v>
      </c>
      <c r="L43" t="b">
        <f>+IFERROR(IF(COUNT(L$13:L17),ROUND(SUMIFS(L$13:L17,$F$13:$F17,"More than 1 percentage of shareholding",$E$13:$E17,$E43),0),""),"")&lt;=IFERROR(IF(COUNT(L$13:L17),ROUND(SUMIFS(L$13:L17,$F$13:$F17,"Category",$E$13:$E17,$E43),0),""),"")</f>
        <v>1</v>
      </c>
      <c r="M43" t="b">
        <f>+IFERROR(IF(COUNT(M$13:M17),ROUND(SUMIFS(M$13:M17,$F$13:$F17,"More than 1 percentage of shareholding",$E$13:$E17,$E43),0),""),"")&lt;=IFERROR(IF(COUNT(M$13:M17),ROUND(SUMIFS(M$13:M17,$F$13:$F17,"Category",$E$13:$E17,$E43),0),""),"")</f>
        <v>1</v>
      </c>
      <c r="N43" t="b">
        <f>+IFERROR(IF(COUNT(N$13:N17),ROUND(SUMIFS(N$13:N17,$F$13:$F17,"More than 1 percentage of shareholding",$E$13:$E17,$E43),0),""),"")&lt;=IFERROR(IF(COUNT(N$13:N17),ROUND(SUMIFS(N$13:N17,$F$13:$F17,"Category",$E$13:$E17,$E43),0),""),"")</f>
        <v>1</v>
      </c>
      <c r="O43" t="b">
        <f>+IFERROR(IF(COUNT(O$13:O17),ROUND(SUMIFS(O$13:O17,$F$13:$F17,"More than 1 percentage of shareholding",$E$13:$E17,$E43),0),""),"")&lt;=IFERROR(IF(COUNT(O$13:O17),ROUND(SUMIFS(O$13:O17,$F$13:$F17,"Category",$E$13:$E17,$E43),0),""),"")</f>
        <v>1</v>
      </c>
      <c r="P43" t="b">
        <f>+IFERROR(IF(COUNT(P$13:P17),ROUND(SUMIFS(P$13:P17,$F$13:$F17,"More than 1 percentage of shareholding",$E$13:$E17,$E43),0),""),"")&lt;=IFERROR(IF(COUNT(P$13:P17),ROUND(SUMIFS(P$13:P17,$F$13:$F17,"Category",$E$13:$E17,$E43),0),""),"")</f>
        <v>1</v>
      </c>
      <c r="Q43" t="b">
        <f>+IFERROR(IF(COUNT(Q$13:Q17),ROUND(SUMIFS(Q$13:Q17,$F$13:$F17,"More than 1 percentage of shareholding",$E$13:$E17,$E43),0),""),"")&lt;=IFERROR(IF(COUNT(Q$13:Q17),ROUND(SUMIFS(Q$13:Q17,$F$13:$F17,"Category",$E$13:$E17,$E43),0),""),"")</f>
        <v>1</v>
      </c>
      <c r="R43" t="b">
        <f>+IFERROR(IF(COUNT(R$13:R17),ROUND(SUMIFS(R$13:R17,$F$13:$F17,"More than 1 percentage of shareholding",$E$13:$E17,$E43),0),""),"")&lt;=IFERROR(IF(COUNT(R$13:R17),ROUND(SUMIFS(R$13:R17,$F$13:$F17,"Category",$E$13:$E17,$E43),0),""),"")</f>
        <v>1</v>
      </c>
      <c r="S43" t="b">
        <f>+IFERROR(IF(COUNT(S$13:S17),ROUND(SUMIFS(S$13:S17,$F$13:$F17,"More than 1 percentage of shareholding",$E$13:$E17,$E43),0),""),"")&lt;=IFERROR(IF(COUNT(S$13:S17),ROUND(SUMIFS(S$13:S17,$F$13:$F17,"Category",$E$13:$E17,$E43),0),""),"")</f>
        <v>1</v>
      </c>
      <c r="T43" t="b">
        <f>+IFERROR(IF(COUNT(T$13:T17),ROUND(SUMIFS(T$13:T17,$F$13:$F17,"More than 1 percentage of shareholding",$E$13:$E17,$E43),0),""),"")&lt;=IFERROR(IF(COUNT(T$13:T17),ROUND(SUMIFS(T$13:T17,$F$13:$F17,"Category",$E$13:$E17,$E43),0),""),"")</f>
        <v>1</v>
      </c>
      <c r="U43" t="b">
        <f>+IFERROR(IF(COUNT(U$13:U17),ROUND(SUMIFS(U$13:U17,$F$13:$F17,"More than 1 percentage of shareholding",$E$13:$E17,$E43),0),""),"")&lt;=IFERROR(IF(COUNT(U$13:U17),ROUND(SUMIFS(U$13:U17,$F$13:$F17,"Category",$E$13:$E17,$E43),0),""),"")</f>
        <v>1</v>
      </c>
      <c r="V43" t="b">
        <f>+IFERROR(IF(COUNT(V$13:V17),ROUND(SUMIFS(V$13:V17,$F$13:$F17,"More than 1 percentage of shareholding",$E$13:$E17,$E43),0),""),"")&lt;=IFERROR(IF(COUNT(V$13:V17),ROUND(SUMIFS(V$13:V17,$F$13:$F17,"Category",$E$13:$E17,$E43),0),""),"")</f>
        <v>1</v>
      </c>
      <c r="W43" t="b">
        <f>+IFERROR(IF(COUNT(W$13:W17),ROUND(SUMIFS(W$13:W17,$F$13:$F17,"More than 1 percentage of shareholding",$E$13:$E17,$E43),0),""),"")&lt;=IFERROR(IF(COUNT(W$13:W17),ROUND(SUMIFS(W$13:W17,$F$13:$F17,"Category",$E$13:$E17,$E43),0),""),"")</f>
        <v>1</v>
      </c>
      <c r="X43" t="b">
        <f>+IFERROR(IF(COUNT(X$13:X17),ROUND(SUMIFS(X$13:X17,$F$13:$F17,"More than 1 percentage of shareholding",$E$13:$E17,$E43),0),""),"")&lt;=IFERROR(IF(COUNT(X$13:X17),ROUND(SUMIFS(X$13:X17,$F$13:$F17,"Category",$E$13:$E17,$E43),0),""),"")</f>
        <v>1</v>
      </c>
      <c r="Y43" t="b">
        <f>+IFERROR(IF(COUNT(Y$13:Y17),ROUND(SUMIFS(Y$13:Y17,$F$13:$F17,"More than 1 percentage of shareholding",$E$13:$E17,$E43),0),""),"")&lt;=IFERROR(IF(COUNT(Y$13:Y17),ROUND(SUMIFS(Y$13:Y17,$F$13:$F17,"Category",$E$13:$E17,$E43),0),""),"")</f>
        <v>1</v>
      </c>
      <c r="Z43" t="b">
        <f>+IFERROR(IF(COUNT(Z$13:Z17),ROUND(SUMIFS(Z$13:Z17,$F$13:$F17,"More than 1 percentage of shareholding",$E$13:$E17,$E43),0),""),"")&lt;=IFERROR(IF(COUNT(Z$13:Z17),ROUND(SUMIFS(Z$13:Z17,$F$13:$F17,"Category",$E$13:$E17,$E43),0),""),"")</f>
        <v>1</v>
      </c>
      <c r="AA43" t="b">
        <f>+IFERROR(IF(COUNT(AA$13:AA17),ROUND(SUMIFS(AA$13:AA17,$F$13:$F17,"More than 1 percentage of shareholding",$E$13:$E17,$E43),0),""),"")&lt;=IFERROR(IF(COUNT(AA$13:AA17),ROUND(SUMIFS(AA$13:AA17,$F$13:$F17,"Category",$E$13:$E17,$E43),0),""),"")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509</v>
      </c>
      <c r="F44">
        <f>IF(COUNTIF(E$13:E31,E44)&gt;=1,COUNTIFS(E$13:E31,E44,F$13:F31,"Category"),"")</f>
        <v>1</v>
      </c>
      <c r="I44" t="b">
        <f>+IFERROR(IF(COUNT(I$13:I17),ROUND(SUMIFS(I$13:I17,$F$13:$F17,"More than 1 percentage of shareholding",$E$13:$E17,$E44),0),""),"")&lt;=IFERROR(IF(COUNT(I$13:I17),ROUND(SUMIFS(I$13:I17,$F$13:$F17,"Category",$E$13:$E17,$E44),0),""),"")</f>
        <v>1</v>
      </c>
      <c r="J44" t="b">
        <f>+IFERROR(IF(COUNT(J$13:J17),ROUND(SUMIFS(J$13:J17,$F$13:$F17,"More than 1 percentage of shareholding",$E$13:$E17,$E44),0),""),"")&lt;=IFERROR(IF(COUNT(J$13:J17),ROUND(SUMIFS(J$13:J17,$F$13:$F17,"Category",$E$13:$E17,$E44),0),""),"")</f>
        <v>1</v>
      </c>
      <c r="K44" t="b">
        <f>+IFERROR(IF(COUNT(K$13:K17),ROUND(SUMIFS(K$13:K17,$F$13:$F17,"More than 1 percentage of shareholding",$E$13:$E17,$E44),0),""),"")&lt;=IFERROR(IF(COUNT(K$13:K17),ROUND(SUMIFS(K$13:K17,$F$13:$F17,"Category",$E$13:$E17,$E44),0),""),"")</f>
        <v>1</v>
      </c>
      <c r="L44" t="b">
        <f>+IFERROR(IF(COUNT(L$13:L17),ROUND(SUMIFS(L$13:L17,$F$13:$F17,"More than 1 percentage of shareholding",$E$13:$E17,$E44),0),""),"")&lt;=IFERROR(IF(COUNT(L$13:L17),ROUND(SUMIFS(L$13:L17,$F$13:$F17,"Category",$E$13:$E17,$E44),0),""),"")</f>
        <v>1</v>
      </c>
      <c r="M44" t="b">
        <f>+IFERROR(IF(COUNT(M$13:M17),ROUND(SUMIFS(M$13:M17,$F$13:$F17,"More than 1 percentage of shareholding",$E$13:$E17,$E44),0),""),"")&lt;=IFERROR(IF(COUNT(M$13:M17),ROUND(SUMIFS(M$13:M17,$F$13:$F17,"Category",$E$13:$E17,$E44),0),""),"")</f>
        <v>1</v>
      </c>
      <c r="N44" t="b">
        <f>+IFERROR(IF(COUNT(N$13:N17),ROUND(SUMIFS(N$13:N17,$F$13:$F17,"More than 1 percentage of shareholding",$E$13:$E17,$E44),0),""),"")&lt;=IFERROR(IF(COUNT(N$13:N17),ROUND(SUMIFS(N$13:N17,$F$13:$F17,"Category",$E$13:$E17,$E44),0),""),"")</f>
        <v>1</v>
      </c>
      <c r="O44" t="b">
        <f>+IFERROR(IF(COUNT(O$13:O17),ROUND(SUMIFS(O$13:O17,$F$13:$F17,"More than 1 percentage of shareholding",$E$13:$E17,$E44),0),""),"")&lt;=IFERROR(IF(COUNT(O$13:O17),ROUND(SUMIFS(O$13:O17,$F$13:$F17,"Category",$E$13:$E17,$E44),0),""),"")</f>
        <v>1</v>
      </c>
      <c r="P44" t="b">
        <f>+IFERROR(IF(COUNT(P$13:P17),ROUND(SUMIFS(P$13:P17,$F$13:$F17,"More than 1 percentage of shareholding",$E$13:$E17,$E44),0),""),"")&lt;=IFERROR(IF(COUNT(P$13:P17),ROUND(SUMIFS(P$13:P17,$F$13:$F17,"Category",$E$13:$E17,$E44),0),""),"")</f>
        <v>1</v>
      </c>
      <c r="Q44" t="b">
        <f>+IFERROR(IF(COUNT(Q$13:Q17),ROUND(SUMIFS(Q$13:Q17,$F$13:$F17,"More than 1 percentage of shareholding",$E$13:$E17,$E44),0),""),"")&lt;=IFERROR(IF(COUNT(Q$13:Q17),ROUND(SUMIFS(Q$13:Q17,$F$13:$F17,"Category",$E$13:$E17,$E44),0),""),"")</f>
        <v>1</v>
      </c>
      <c r="R44" t="b">
        <f>+IFERROR(IF(COUNT(R$13:R17),ROUND(SUMIFS(R$13:R17,$F$13:$F17,"More than 1 percentage of shareholding",$E$13:$E17,$E44),0),""),"")&lt;=IFERROR(IF(COUNT(R$13:R17),ROUND(SUMIFS(R$13:R17,$F$13:$F17,"Category",$E$13:$E17,$E44),0),""),"")</f>
        <v>1</v>
      </c>
      <c r="S44" t="b">
        <f>+IFERROR(IF(COUNT(S$13:S17),ROUND(SUMIFS(S$13:S17,$F$13:$F17,"More than 1 percentage of shareholding",$E$13:$E17,$E44),0),""),"")&lt;=IFERROR(IF(COUNT(S$13:S17),ROUND(SUMIFS(S$13:S17,$F$13:$F17,"Category",$E$13:$E17,$E44),0),""),"")</f>
        <v>1</v>
      </c>
      <c r="T44" t="b">
        <f>+IFERROR(IF(COUNT(T$13:T17),ROUND(SUMIFS(T$13:T17,$F$13:$F17,"More than 1 percentage of shareholding",$E$13:$E17,$E44),0),""),"")&lt;=IFERROR(IF(COUNT(T$13:T17),ROUND(SUMIFS(T$13:T17,$F$13:$F17,"Category",$E$13:$E17,$E44),0),""),"")</f>
        <v>1</v>
      </c>
      <c r="U44" t="b">
        <f>+IFERROR(IF(COUNT(U$13:U17),ROUND(SUMIFS(U$13:U17,$F$13:$F17,"More than 1 percentage of shareholding",$E$13:$E17,$E44),0),""),"")&lt;=IFERROR(IF(COUNT(U$13:U17),ROUND(SUMIFS(U$13:U17,$F$13:$F17,"Category",$E$13:$E17,$E44),0),""),"")</f>
        <v>1</v>
      </c>
      <c r="V44" t="b">
        <f>+IFERROR(IF(COUNT(V$13:V17),ROUND(SUMIFS(V$13:V17,$F$13:$F17,"More than 1 percentage of shareholding",$E$13:$E17,$E44),0),""),"")&lt;=IFERROR(IF(COUNT(V$13:V17),ROUND(SUMIFS(V$13:V17,$F$13:$F17,"Category",$E$13:$E17,$E44),0),""),"")</f>
        <v>1</v>
      </c>
      <c r="W44" t="b">
        <f>+IFERROR(IF(COUNT(W$13:W17),ROUND(SUMIFS(W$13:W17,$F$13:$F17,"More than 1 percentage of shareholding",$E$13:$E17,$E44),0),""),"")&lt;=IFERROR(IF(COUNT(W$13:W17),ROUND(SUMIFS(W$13:W17,$F$13:$F17,"Category",$E$13:$E17,$E44),0),""),"")</f>
        <v>1</v>
      </c>
      <c r="X44" t="b">
        <f>+IFERROR(IF(COUNT(X$13:X17),ROUND(SUMIFS(X$13:X17,$F$13:$F17,"More than 1 percentage of shareholding",$E$13:$E17,$E44),0),""),"")&lt;=IFERROR(IF(COUNT(X$13:X17),ROUND(SUMIFS(X$13:X17,$F$13:$F17,"Category",$E$13:$E17,$E44),0),""),"")</f>
        <v>1</v>
      </c>
      <c r="Y44" t="b">
        <f>+IFERROR(IF(COUNT(Y$13:Y17),ROUND(SUMIFS(Y$13:Y17,$F$13:$F17,"More than 1 percentage of shareholding",$E$13:$E17,$E44),0),""),"")&lt;=IFERROR(IF(COUNT(Y$13:Y17),ROUND(SUMIFS(Y$13:Y17,$F$13:$F17,"Category",$E$13:$E17,$E44),0),""),"")</f>
        <v>1</v>
      </c>
      <c r="Z44" t="b">
        <f>+IFERROR(IF(COUNT(Z$13:Z17),ROUND(SUMIFS(Z$13:Z17,$F$13:$F17,"More than 1 percentage of shareholding",$E$13:$E17,$E44),0),""),"")&lt;=IFERROR(IF(COUNT(Z$13:Z17),ROUND(SUMIFS(Z$13:Z17,$F$13:$F17,"Category",$E$13:$E17,$E44),0),""),"")</f>
        <v>1</v>
      </c>
      <c r="AA44" t="b">
        <f>+IFERROR(IF(COUNT(AA$13:AA17),ROUND(SUMIFS(AA$13:AA17,$F$13:$F17,"More than 1 percentage of shareholding",$E$13:$E17,$E44),0),""),"")&lt;=IFERROR(IF(COUNT(AA$13:AA17),ROUND(SUMIFS(AA$13:AA17,$F$13:$F17,"Category",$E$13:$E17,$E44),0),""),"")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324</v>
      </c>
      <c r="F45" t="str">
        <f>IF(COUNTIF(E$13:E32,E45)&gt;=1,COUNTIFS(E$13:E32,E45,F$13:F32,"Category"),"")</f>
        <v/>
      </c>
      <c r="I45" t="b">
        <f>+IFERROR(IF(COUNT(I$13:I17),ROUND(SUMIFS(I$13:I17,$F$13:$F17,"More than 1 percentage of shareholding",$E$13:$E17,$E45),0),""),"")&lt;=IFERROR(IF(COUNT(I$13:I17),ROUND(SUMIFS(I$13:I17,$F$13:$F17,"Category",$E$13:$E17,$E45),0),""),"")</f>
        <v>1</v>
      </c>
      <c r="J45" t="b">
        <f>+IFERROR(IF(COUNT(J$13:J17),ROUND(SUMIFS(J$13:J17,$F$13:$F17,"More than 1 percentage of shareholding",$E$13:$E17,$E45),0),""),"")&lt;=IFERROR(IF(COUNT(J$13:J17),ROUND(SUMIFS(J$13:J17,$F$13:$F17,"Category",$E$13:$E17,$E45),0),""),"")</f>
        <v>1</v>
      </c>
      <c r="K45" t="b">
        <f>+IFERROR(IF(COUNT(K$13:K17),ROUND(SUMIFS(K$13:K17,$F$13:$F17,"More than 1 percentage of shareholding",$E$13:$E17,$E45),0),""),"")&lt;=IFERROR(IF(COUNT(K$13:K17),ROUND(SUMIFS(K$13:K17,$F$13:$F17,"Category",$E$13:$E17,$E45),0),""),"")</f>
        <v>1</v>
      </c>
      <c r="L45" t="b">
        <f>+IFERROR(IF(COUNT(L$13:L17),ROUND(SUMIFS(L$13:L17,$F$13:$F17,"More than 1 percentage of shareholding",$E$13:$E17,$E45),0),""),"")&lt;=IFERROR(IF(COUNT(L$13:L17),ROUND(SUMIFS(L$13:L17,$F$13:$F17,"Category",$E$13:$E17,$E45),0),""),"")</f>
        <v>1</v>
      </c>
      <c r="M45" t="b">
        <f>+IFERROR(IF(COUNT(M$13:M17),ROUND(SUMIFS(M$13:M17,$F$13:$F17,"More than 1 percentage of shareholding",$E$13:$E17,$E45),0),""),"")&lt;=IFERROR(IF(COUNT(M$13:M17),ROUND(SUMIFS(M$13:M17,$F$13:$F17,"Category",$E$13:$E17,$E45),0),""),"")</f>
        <v>1</v>
      </c>
      <c r="N45" t="b">
        <f>+IFERROR(IF(COUNT(N$13:N17),ROUND(SUMIFS(N$13:N17,$F$13:$F17,"More than 1 percentage of shareholding",$E$13:$E17,$E45),0),""),"")&lt;=IFERROR(IF(COUNT(N$13:N17),ROUND(SUMIFS(N$13:N17,$F$13:$F17,"Category",$E$13:$E17,$E45),0),""),"")</f>
        <v>1</v>
      </c>
      <c r="O45" t="b">
        <f>+IFERROR(IF(COUNT(O$13:O17),ROUND(SUMIFS(O$13:O17,$F$13:$F17,"More than 1 percentage of shareholding",$E$13:$E17,$E45),0),""),"")&lt;=IFERROR(IF(COUNT(O$13:O17),ROUND(SUMIFS(O$13:O17,$F$13:$F17,"Category",$E$13:$E17,$E45),0),""),"")</f>
        <v>1</v>
      </c>
      <c r="P45" t="b">
        <f>+IFERROR(IF(COUNT(P$13:P17),ROUND(SUMIFS(P$13:P17,$F$13:$F17,"More than 1 percentage of shareholding",$E$13:$E17,$E45),0),""),"")&lt;=IFERROR(IF(COUNT(P$13:P17),ROUND(SUMIFS(P$13:P17,$F$13:$F17,"Category",$E$13:$E17,$E45),0),""),"")</f>
        <v>1</v>
      </c>
      <c r="Q45" t="b">
        <f>+IFERROR(IF(COUNT(Q$13:Q17),ROUND(SUMIFS(Q$13:Q17,$F$13:$F17,"More than 1 percentage of shareholding",$E$13:$E17,$E45),0),""),"")&lt;=IFERROR(IF(COUNT(Q$13:Q17),ROUND(SUMIFS(Q$13:Q17,$F$13:$F17,"Category",$E$13:$E17,$E45),0),""),"")</f>
        <v>1</v>
      </c>
      <c r="R45" t="b">
        <f>+IFERROR(IF(COUNT(R$13:R17),ROUND(SUMIFS(R$13:R17,$F$13:$F17,"More than 1 percentage of shareholding",$E$13:$E17,$E45),0),""),"")&lt;=IFERROR(IF(COUNT(R$13:R17),ROUND(SUMIFS(R$13:R17,$F$13:$F17,"Category",$E$13:$E17,$E45),0),""),"")</f>
        <v>1</v>
      </c>
      <c r="S45" t="b">
        <f>+IFERROR(IF(COUNT(S$13:S17),ROUND(SUMIFS(S$13:S17,$F$13:$F17,"More than 1 percentage of shareholding",$E$13:$E17,$E45),0),""),"")&lt;=IFERROR(IF(COUNT(S$13:S17),ROUND(SUMIFS(S$13:S17,$F$13:$F17,"Category",$E$13:$E17,$E45),0),""),"")</f>
        <v>1</v>
      </c>
      <c r="T45" t="b">
        <f>+IFERROR(IF(COUNT(T$13:T17),ROUND(SUMIFS(T$13:T17,$F$13:$F17,"More than 1 percentage of shareholding",$E$13:$E17,$E45),0),""),"")&lt;=IFERROR(IF(COUNT(T$13:T17),ROUND(SUMIFS(T$13:T17,$F$13:$F17,"Category",$E$13:$E17,$E45),0),""),"")</f>
        <v>1</v>
      </c>
      <c r="U45" t="b">
        <f>+IFERROR(IF(COUNT(U$13:U17),ROUND(SUMIFS(U$13:U17,$F$13:$F17,"More than 1 percentage of shareholding",$E$13:$E17,$E45),0),""),"")&lt;=IFERROR(IF(COUNT(U$13:U17),ROUND(SUMIFS(U$13:U17,$F$13:$F17,"Category",$E$13:$E17,$E45),0),""),"")</f>
        <v>1</v>
      </c>
      <c r="V45" t="b">
        <f>+IFERROR(IF(COUNT(V$13:V17),ROUND(SUMIFS(V$13:V17,$F$13:$F17,"More than 1 percentage of shareholding",$E$13:$E17,$E45),0),""),"")&lt;=IFERROR(IF(COUNT(V$13:V17),ROUND(SUMIFS(V$13:V17,$F$13:$F17,"Category",$E$13:$E17,$E45),0),""),"")</f>
        <v>1</v>
      </c>
      <c r="W45" t="b">
        <f>+IFERROR(IF(COUNT(W$13:W17),ROUND(SUMIFS(W$13:W17,$F$13:$F17,"More than 1 percentage of shareholding",$E$13:$E17,$E45),0),""),"")&lt;=IFERROR(IF(COUNT(W$13:W17),ROUND(SUMIFS(W$13:W17,$F$13:$F17,"Category",$E$13:$E17,$E45),0),""),"")</f>
        <v>1</v>
      </c>
      <c r="X45" t="b">
        <f>+IFERROR(IF(COUNT(X$13:X17),ROUND(SUMIFS(X$13:X17,$F$13:$F17,"More than 1 percentage of shareholding",$E$13:$E17,$E45),0),""),"")&lt;=IFERROR(IF(COUNT(X$13:X17),ROUND(SUMIFS(X$13:X17,$F$13:$F17,"Category",$E$13:$E17,$E45),0),""),"")</f>
        <v>1</v>
      </c>
      <c r="Y45" t="b">
        <f>+IFERROR(IF(COUNT(Y$13:Y17),ROUND(SUMIFS(Y$13:Y17,$F$13:$F17,"More than 1 percentage of shareholding",$E$13:$E17,$E45),0),""),"")&lt;=IFERROR(IF(COUNT(Y$13:Y17),ROUND(SUMIFS(Y$13:Y17,$F$13:$F17,"Category",$E$13:$E17,$E45),0),""),"")</f>
        <v>1</v>
      </c>
      <c r="Z45" t="b">
        <f>+IFERROR(IF(COUNT(Z$13:Z17),ROUND(SUMIFS(Z$13:Z17,$F$13:$F17,"More than 1 percentage of shareholding",$E$13:$E17,$E45),0),""),"")&lt;=IFERROR(IF(COUNT(Z$13:Z17),ROUND(SUMIFS(Z$13:Z17,$F$13:$F17,"Category",$E$13:$E17,$E45),0),""),"")</f>
        <v>1</v>
      </c>
      <c r="AA45" t="b">
        <f>+IFERROR(IF(COUNT(AA$13:AA17),ROUND(SUMIFS(AA$13:AA17,$F$13:$F17,"More than 1 percentage of shareholding",$E$13:$E17,$E45),0),""),"")&lt;=IFERROR(IF(COUNT(AA$13:AA17),ROUND(SUMIFS(AA$13:AA17,$F$13:$F17,"Category",$E$13:$E17,$E45),0),""),"")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510</v>
      </c>
      <c r="F46" t="str">
        <f>IF(COUNTIF(E$13:E33,E46)&gt;=1,COUNTIFS(E$13:E33,E46,F$13:F33,"Category"),"")</f>
        <v/>
      </c>
      <c r="I46" t="b">
        <f>+IFERROR(IF(COUNT(I$13:I17),ROUND(SUMIFS(I$13:I17,$F$13:$F17,"More than 1 percentage of shareholding",$E$13:$E17,$E46),0),""),"")&lt;=IFERROR(IF(COUNT(I$13:I17),ROUND(SUMIFS(I$13:I17,$F$13:$F17,"Category",$E$13:$E17,$E46),0),""),"")</f>
        <v>1</v>
      </c>
      <c r="J46" t="b">
        <f>+IFERROR(IF(COUNT(J$13:J17),ROUND(SUMIFS(J$13:J17,$F$13:$F17,"More than 1 percentage of shareholding",$E$13:$E17,$E46),0),""),"")&lt;=IFERROR(IF(COUNT(J$13:J17),ROUND(SUMIFS(J$13:J17,$F$13:$F17,"Category",$E$13:$E17,$E46),0),""),"")</f>
        <v>1</v>
      </c>
      <c r="K46" t="b">
        <f>+IFERROR(IF(COUNT(K$13:K17),ROUND(SUMIFS(K$13:K17,$F$13:$F17,"More than 1 percentage of shareholding",$E$13:$E17,$E46),0),""),"")&lt;=IFERROR(IF(COUNT(K$13:K17),ROUND(SUMIFS(K$13:K17,$F$13:$F17,"Category",$E$13:$E17,$E46),0),""),"")</f>
        <v>1</v>
      </c>
      <c r="L46" t="b">
        <f>+IFERROR(IF(COUNT(L$13:L17),ROUND(SUMIFS(L$13:L17,$F$13:$F17,"More than 1 percentage of shareholding",$E$13:$E17,$E46),0),""),"")&lt;=IFERROR(IF(COUNT(L$13:L17),ROUND(SUMIFS(L$13:L17,$F$13:$F17,"Category",$E$13:$E17,$E46),0),""),"")</f>
        <v>1</v>
      </c>
      <c r="M46" t="b">
        <f>+IFERROR(IF(COUNT(M$13:M17),ROUND(SUMIFS(M$13:M17,$F$13:$F17,"More than 1 percentage of shareholding",$E$13:$E17,$E46),0),""),"")&lt;=IFERROR(IF(COUNT(M$13:M17),ROUND(SUMIFS(M$13:M17,$F$13:$F17,"Category",$E$13:$E17,$E46),0),""),"")</f>
        <v>1</v>
      </c>
      <c r="N46" t="b">
        <f>+IFERROR(IF(COUNT(N$13:N17),ROUND(SUMIFS(N$13:N17,$F$13:$F17,"More than 1 percentage of shareholding",$E$13:$E17,$E46),0),""),"")&lt;=IFERROR(IF(COUNT(N$13:N17),ROUND(SUMIFS(N$13:N17,$F$13:$F17,"Category",$E$13:$E17,$E46),0),""),"")</f>
        <v>1</v>
      </c>
      <c r="O46" t="b">
        <f>+IFERROR(IF(COUNT(O$13:O17),ROUND(SUMIFS(O$13:O17,$F$13:$F17,"More than 1 percentage of shareholding",$E$13:$E17,$E46),0),""),"")&lt;=IFERROR(IF(COUNT(O$13:O17),ROUND(SUMIFS(O$13:O17,$F$13:$F17,"Category",$E$13:$E17,$E46),0),""),"")</f>
        <v>1</v>
      </c>
      <c r="P46" t="b">
        <f>+IFERROR(IF(COUNT(P$13:P17),ROUND(SUMIFS(P$13:P17,$F$13:$F17,"More than 1 percentage of shareholding",$E$13:$E17,$E46),0),""),"")&lt;=IFERROR(IF(COUNT(P$13:P17),ROUND(SUMIFS(P$13:P17,$F$13:$F17,"Category",$E$13:$E17,$E46),0),""),"")</f>
        <v>1</v>
      </c>
      <c r="Q46" t="b">
        <f>+IFERROR(IF(COUNT(Q$13:Q17),ROUND(SUMIFS(Q$13:Q17,$F$13:$F17,"More than 1 percentage of shareholding",$E$13:$E17,$E46),0),""),"")&lt;=IFERROR(IF(COUNT(Q$13:Q17),ROUND(SUMIFS(Q$13:Q17,$F$13:$F17,"Category",$E$13:$E17,$E46),0),""),"")</f>
        <v>1</v>
      </c>
      <c r="R46" t="b">
        <f>+IFERROR(IF(COUNT(R$13:R17),ROUND(SUMIFS(R$13:R17,$F$13:$F17,"More than 1 percentage of shareholding",$E$13:$E17,$E46),0),""),"")&lt;=IFERROR(IF(COUNT(R$13:R17),ROUND(SUMIFS(R$13:R17,$F$13:$F17,"Category",$E$13:$E17,$E46),0),""),"")</f>
        <v>1</v>
      </c>
      <c r="S46" t="b">
        <f>+IFERROR(IF(COUNT(S$13:S17),ROUND(SUMIFS(S$13:S17,$F$13:$F17,"More than 1 percentage of shareholding",$E$13:$E17,$E46),0),""),"")&lt;=IFERROR(IF(COUNT(S$13:S17),ROUND(SUMIFS(S$13:S17,$F$13:$F17,"Category",$E$13:$E17,$E46),0),""),"")</f>
        <v>1</v>
      </c>
      <c r="T46" t="b">
        <f>+IFERROR(IF(COUNT(T$13:T17),ROUND(SUMIFS(T$13:T17,$F$13:$F17,"More than 1 percentage of shareholding",$E$13:$E17,$E46),0),""),"")&lt;=IFERROR(IF(COUNT(T$13:T17),ROUND(SUMIFS(T$13:T17,$F$13:$F17,"Category",$E$13:$E17,$E46),0),""),"")</f>
        <v>1</v>
      </c>
      <c r="U46" t="b">
        <f>+IFERROR(IF(COUNT(U$13:U17),ROUND(SUMIFS(U$13:U17,$F$13:$F17,"More than 1 percentage of shareholding",$E$13:$E17,$E46),0),""),"")&lt;=IFERROR(IF(COUNT(U$13:U17),ROUND(SUMIFS(U$13:U17,$F$13:$F17,"Category",$E$13:$E17,$E46),0),""),"")</f>
        <v>1</v>
      </c>
      <c r="V46" t="b">
        <f>+IFERROR(IF(COUNT(V$13:V17),ROUND(SUMIFS(V$13:V17,$F$13:$F17,"More than 1 percentage of shareholding",$E$13:$E17,$E46),0),""),"")&lt;=IFERROR(IF(COUNT(V$13:V17),ROUND(SUMIFS(V$13:V17,$F$13:$F17,"Category",$E$13:$E17,$E46),0),""),"")</f>
        <v>1</v>
      </c>
      <c r="W46" t="b">
        <f>+IFERROR(IF(COUNT(W$13:W17),ROUND(SUMIFS(W$13:W17,$F$13:$F17,"More than 1 percentage of shareholding",$E$13:$E17,$E46),0),""),"")&lt;=IFERROR(IF(COUNT(W$13:W17),ROUND(SUMIFS(W$13:W17,$F$13:$F17,"Category",$E$13:$E17,$E46),0),""),"")</f>
        <v>1</v>
      </c>
      <c r="X46" t="b">
        <f>+IFERROR(IF(COUNT(X$13:X17),ROUND(SUMIFS(X$13:X17,$F$13:$F17,"More than 1 percentage of shareholding",$E$13:$E17,$E46),0),""),"")&lt;=IFERROR(IF(COUNT(X$13:X17),ROUND(SUMIFS(X$13:X17,$F$13:$F17,"Category",$E$13:$E17,$E46),0),""),"")</f>
        <v>1</v>
      </c>
      <c r="Y46" t="b">
        <f>+IFERROR(IF(COUNT(Y$13:Y17),ROUND(SUMIFS(Y$13:Y17,$F$13:$F17,"More than 1 percentage of shareholding",$E$13:$E17,$E46),0),""),"")&lt;=IFERROR(IF(COUNT(Y$13:Y17),ROUND(SUMIFS(Y$13:Y17,$F$13:$F17,"Category",$E$13:$E17,$E46),0),""),"")</f>
        <v>1</v>
      </c>
      <c r="Z46" t="b">
        <f>+IFERROR(IF(COUNT(Z$13:Z17),ROUND(SUMIFS(Z$13:Z17,$F$13:$F17,"More than 1 percentage of shareholding",$E$13:$E17,$E46),0),""),"")&lt;=IFERROR(IF(COUNT(Z$13:Z17),ROUND(SUMIFS(Z$13:Z17,$F$13:$F17,"Category",$E$13:$E17,$E46),0),""),"")</f>
        <v>1</v>
      </c>
      <c r="AA46" t="b">
        <f>+IFERROR(IF(COUNT(AA$13:AA17),ROUND(SUMIFS(AA$13:AA17,$F$13:$F17,"More than 1 percentage of shareholding",$E$13:$E17,$E46),0),""),"")&lt;=IFERROR(IF(COUNT(AA$13:AA17),ROUND(SUMIFS(AA$13:AA17,$F$13:$F17,"Category",$E$13:$E17,$E46),0),""),"")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511</v>
      </c>
      <c r="F47" t="str">
        <f>IF(COUNTIF(E$13:E34,E47)&gt;=1,COUNTIFS(E$13:E34,E47,F$13:F34,"Category"),"")</f>
        <v/>
      </c>
      <c r="I47" t="b">
        <f>+IFERROR(IF(COUNT(I$13:I17),ROUND(SUMIFS(I$13:I17,$F$13:$F17,"More than 1 percentage of shareholding",$E$13:$E17,$E47),0),""),"")&lt;=IFERROR(IF(COUNT(I$13:I17),ROUND(SUMIFS(I$13:I17,$F$13:$F17,"Category",$E$13:$E17,$E47),0),""),"")</f>
        <v>1</v>
      </c>
      <c r="J47" t="b">
        <f>+IFERROR(IF(COUNT(J$13:J17),ROUND(SUMIFS(J$13:J17,$F$13:$F17,"More than 1 percentage of shareholding",$E$13:$E17,$E47),0),""),"")&lt;=IFERROR(IF(COUNT(J$13:J17),ROUND(SUMIFS(J$13:J17,$F$13:$F17,"Category",$E$13:$E17,$E47),0),""),"")</f>
        <v>1</v>
      </c>
      <c r="K47" t="b">
        <f>+IFERROR(IF(COUNT(K$13:K17),ROUND(SUMIFS(K$13:K17,$F$13:$F17,"More than 1 percentage of shareholding",$E$13:$E17,$E47),0),""),"")&lt;=IFERROR(IF(COUNT(K$13:K17),ROUND(SUMIFS(K$13:K17,$F$13:$F17,"Category",$E$13:$E17,$E47),0),""),"")</f>
        <v>1</v>
      </c>
      <c r="L47" t="b">
        <f>+IFERROR(IF(COUNT(L$13:L17),ROUND(SUMIFS(L$13:L17,$F$13:$F17,"More than 1 percentage of shareholding",$E$13:$E17,$E47),0),""),"")&lt;=IFERROR(IF(COUNT(L$13:L17),ROUND(SUMIFS(L$13:L17,$F$13:$F17,"Category",$E$13:$E17,$E47),0),""),"")</f>
        <v>1</v>
      </c>
      <c r="M47" t="b">
        <f>+IFERROR(IF(COUNT(M$13:M17),ROUND(SUMIFS(M$13:M17,$F$13:$F17,"More than 1 percentage of shareholding",$E$13:$E17,$E47),0),""),"")&lt;=IFERROR(IF(COUNT(M$13:M17),ROUND(SUMIFS(M$13:M17,$F$13:$F17,"Category",$E$13:$E17,$E47),0),""),"")</f>
        <v>1</v>
      </c>
      <c r="N47" t="b">
        <f>+IFERROR(IF(COUNT(N$13:N17),ROUND(SUMIFS(N$13:N17,$F$13:$F17,"More than 1 percentage of shareholding",$E$13:$E17,$E47),0),""),"")&lt;=IFERROR(IF(COUNT(N$13:N17),ROUND(SUMIFS(N$13:N17,$F$13:$F17,"Category",$E$13:$E17,$E47),0),""),"")</f>
        <v>1</v>
      </c>
      <c r="O47" t="b">
        <f>+IFERROR(IF(COUNT(O$13:O17),ROUND(SUMIFS(O$13:O17,$F$13:$F17,"More than 1 percentage of shareholding",$E$13:$E17,$E47),0),""),"")&lt;=IFERROR(IF(COUNT(O$13:O17),ROUND(SUMIFS(O$13:O17,$F$13:$F17,"Category",$E$13:$E17,$E47),0),""),"")</f>
        <v>1</v>
      </c>
      <c r="P47" t="b">
        <f>+IFERROR(IF(COUNT(P$13:P17),ROUND(SUMIFS(P$13:P17,$F$13:$F17,"More than 1 percentage of shareholding",$E$13:$E17,$E47),0),""),"")&lt;=IFERROR(IF(COUNT(P$13:P17),ROUND(SUMIFS(P$13:P17,$F$13:$F17,"Category",$E$13:$E17,$E47),0),""),"")</f>
        <v>1</v>
      </c>
      <c r="Q47" t="b">
        <f>+IFERROR(IF(COUNT(Q$13:Q17),ROUND(SUMIFS(Q$13:Q17,$F$13:$F17,"More than 1 percentage of shareholding",$E$13:$E17,$E47),0),""),"")&lt;=IFERROR(IF(COUNT(Q$13:Q17),ROUND(SUMIFS(Q$13:Q17,$F$13:$F17,"Category",$E$13:$E17,$E47),0),""),"")</f>
        <v>1</v>
      </c>
      <c r="R47" t="b">
        <f>+IFERROR(IF(COUNT(R$13:R17),ROUND(SUMIFS(R$13:R17,$F$13:$F17,"More than 1 percentage of shareholding",$E$13:$E17,$E47),0),""),"")&lt;=IFERROR(IF(COUNT(R$13:R17),ROUND(SUMIFS(R$13:R17,$F$13:$F17,"Category",$E$13:$E17,$E47),0),""),"")</f>
        <v>1</v>
      </c>
      <c r="S47" t="b">
        <f>+IFERROR(IF(COUNT(S$13:S17),ROUND(SUMIFS(S$13:S17,$F$13:$F17,"More than 1 percentage of shareholding",$E$13:$E17,$E47),0),""),"")&lt;=IFERROR(IF(COUNT(S$13:S17),ROUND(SUMIFS(S$13:S17,$F$13:$F17,"Category",$E$13:$E17,$E47),0),""),"")</f>
        <v>1</v>
      </c>
      <c r="T47" t="b">
        <f>+IFERROR(IF(COUNT(T$13:T17),ROUND(SUMIFS(T$13:T17,$F$13:$F17,"More than 1 percentage of shareholding",$E$13:$E17,$E47),0),""),"")&lt;=IFERROR(IF(COUNT(T$13:T17),ROUND(SUMIFS(T$13:T17,$F$13:$F17,"Category",$E$13:$E17,$E47),0),""),"")</f>
        <v>1</v>
      </c>
      <c r="U47" t="b">
        <f>+IFERROR(IF(COUNT(U$13:U17),ROUND(SUMIFS(U$13:U17,$F$13:$F17,"More than 1 percentage of shareholding",$E$13:$E17,$E47),0),""),"")&lt;=IFERROR(IF(COUNT(U$13:U17),ROUND(SUMIFS(U$13:U17,$F$13:$F17,"Category",$E$13:$E17,$E47),0),""),"")</f>
        <v>1</v>
      </c>
      <c r="V47" t="b">
        <f>+IFERROR(IF(COUNT(V$13:V17),ROUND(SUMIFS(V$13:V17,$F$13:$F17,"More than 1 percentage of shareholding",$E$13:$E17,$E47),0),""),"")&lt;=IFERROR(IF(COUNT(V$13:V17),ROUND(SUMIFS(V$13:V17,$F$13:$F17,"Category",$E$13:$E17,$E47),0),""),"")</f>
        <v>1</v>
      </c>
      <c r="W47" t="b">
        <f>+IFERROR(IF(COUNT(W$13:W17),ROUND(SUMIFS(W$13:W17,$F$13:$F17,"More than 1 percentage of shareholding",$E$13:$E17,$E47),0),""),"")&lt;=IFERROR(IF(COUNT(W$13:W17),ROUND(SUMIFS(W$13:W17,$F$13:$F17,"Category",$E$13:$E17,$E47),0),""),"")</f>
        <v>1</v>
      </c>
      <c r="X47" t="b">
        <f>+IFERROR(IF(COUNT(X$13:X17),ROUND(SUMIFS(X$13:X17,$F$13:$F17,"More than 1 percentage of shareholding",$E$13:$E17,$E47),0),""),"")&lt;=IFERROR(IF(COUNT(X$13:X17),ROUND(SUMIFS(X$13:X17,$F$13:$F17,"Category",$E$13:$E17,$E47),0),""),"")</f>
        <v>1</v>
      </c>
      <c r="Y47" t="b">
        <f>+IFERROR(IF(COUNT(Y$13:Y17),ROUND(SUMIFS(Y$13:Y17,$F$13:$F17,"More than 1 percentage of shareholding",$E$13:$E17,$E47),0),""),"")&lt;=IFERROR(IF(COUNT(Y$13:Y17),ROUND(SUMIFS(Y$13:Y17,$F$13:$F17,"Category",$E$13:$E17,$E47),0),""),"")</f>
        <v>1</v>
      </c>
      <c r="Z47" t="b">
        <f>+IFERROR(IF(COUNT(Z$13:Z17),ROUND(SUMIFS(Z$13:Z17,$F$13:$F17,"More than 1 percentage of shareholding",$E$13:$E17,$E47),0),""),"")&lt;=IFERROR(IF(COUNT(Z$13:Z17),ROUND(SUMIFS(Z$13:Z17,$F$13:$F17,"Category",$E$13:$E17,$E47),0),""),"")</f>
        <v>1</v>
      </c>
      <c r="AA47" t="b">
        <f>+IFERROR(IF(COUNT(AA$13:AA17),ROUND(SUMIFS(AA$13:AA17,$F$13:$F17,"More than 1 percentage of shareholding",$E$13:$E17,$E47),0),""),"")&lt;=IFERROR(IF(COUNT(AA$13:AA17),ROUND(SUMIFS(AA$13:AA17,$F$13:$F17,"Category",$E$13:$E17,$E47),0),""),"")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431</v>
      </c>
      <c r="F48" t="str">
        <f>IF(COUNTIF(E$13:E36,E48)&gt;=1,COUNTIFS(E$13:E36,E48,F$13:F36,"Category"),"")</f>
        <v/>
      </c>
      <c r="I48" t="b">
        <f>+IFERROR(IF(COUNT(I$13:I17),ROUND(SUMIFS(I$13:I17,$F$13:$F17,"More than 1 percentage of shareholding",$E$13:$E17,$E48),0),""),"")&lt;=IFERROR(IF(COUNT(I$13:I17),ROUND(SUMIFS(I$13:I17,$F$13:$F17,"Category",$E$13:$E17,$E48),0),""),"")</f>
        <v>1</v>
      </c>
      <c r="J48" t="b">
        <f>+IFERROR(IF(COUNT(J$13:J17),ROUND(SUMIFS(J$13:J17,$F$13:$F17,"More than 1 percentage of shareholding",$E$13:$E17,$E48),0),""),"")&lt;=IFERROR(IF(COUNT(J$13:J17),ROUND(SUMIFS(J$13:J17,$F$13:$F17,"Category",$E$13:$E17,$E48),0),""),"")</f>
        <v>1</v>
      </c>
      <c r="K48" t="b">
        <f>+IFERROR(IF(COUNT(K$13:K17),ROUND(SUMIFS(K$13:K17,$F$13:$F17,"More than 1 percentage of shareholding",$E$13:$E17,$E48),0),""),"")&lt;=IFERROR(IF(COUNT(K$13:K17),ROUND(SUMIFS(K$13:K17,$F$13:$F17,"Category",$E$13:$E17,$E48),0),""),"")</f>
        <v>1</v>
      </c>
      <c r="L48" t="b">
        <f>+IFERROR(IF(COUNT(L$13:L17),ROUND(SUMIFS(L$13:L17,$F$13:$F17,"More than 1 percentage of shareholding",$E$13:$E17,$E48),0),""),"")&lt;=IFERROR(IF(COUNT(L$13:L17),ROUND(SUMIFS(L$13:L17,$F$13:$F17,"Category",$E$13:$E17,$E48),0),""),"")</f>
        <v>1</v>
      </c>
      <c r="M48" t="b">
        <f>+IFERROR(IF(COUNT(M$13:M17),ROUND(SUMIFS(M$13:M17,$F$13:$F17,"More than 1 percentage of shareholding",$E$13:$E17,$E48),0),""),"")&lt;=IFERROR(IF(COUNT(M$13:M17),ROUND(SUMIFS(M$13:M17,$F$13:$F17,"Category",$E$13:$E17,$E48),0),""),"")</f>
        <v>1</v>
      </c>
      <c r="N48" t="b">
        <f>+IFERROR(IF(COUNT(N$13:N17),ROUND(SUMIFS(N$13:N17,$F$13:$F17,"More than 1 percentage of shareholding",$E$13:$E17,$E48),0),""),"")&lt;=IFERROR(IF(COUNT(N$13:N17),ROUND(SUMIFS(N$13:N17,$F$13:$F17,"Category",$E$13:$E17,$E48),0),""),"")</f>
        <v>1</v>
      </c>
      <c r="O48" t="b">
        <f>+IFERROR(IF(COUNT(O$13:O17),ROUND(SUMIFS(O$13:O17,$F$13:$F17,"More than 1 percentage of shareholding",$E$13:$E17,$E48),0),""),"")&lt;=IFERROR(IF(COUNT(O$13:O17),ROUND(SUMIFS(O$13:O17,$F$13:$F17,"Category",$E$13:$E17,$E48),0),""),"")</f>
        <v>1</v>
      </c>
      <c r="P48" t="b">
        <f>+IFERROR(IF(COUNT(P$13:P17),ROUND(SUMIFS(P$13:P17,$F$13:$F17,"More than 1 percentage of shareholding",$E$13:$E17,$E48),0),""),"")&lt;=IFERROR(IF(COUNT(P$13:P17),ROUND(SUMIFS(P$13:P17,$F$13:$F17,"Category",$E$13:$E17,$E48),0),""),"")</f>
        <v>1</v>
      </c>
      <c r="Q48" t="b">
        <f>+IFERROR(IF(COUNT(Q$13:Q17),ROUND(SUMIFS(Q$13:Q17,$F$13:$F17,"More than 1 percentage of shareholding",$E$13:$E17,$E48),0),""),"")&lt;=IFERROR(IF(COUNT(Q$13:Q17),ROUND(SUMIFS(Q$13:Q17,$F$13:$F17,"Category",$E$13:$E17,$E48),0),""),"")</f>
        <v>1</v>
      </c>
      <c r="R48" t="b">
        <f>+IFERROR(IF(COUNT(R$13:R17),ROUND(SUMIFS(R$13:R17,$F$13:$F17,"More than 1 percentage of shareholding",$E$13:$E17,$E48),0),""),"")&lt;=IFERROR(IF(COUNT(R$13:R17),ROUND(SUMIFS(R$13:R17,$F$13:$F17,"Category",$E$13:$E17,$E48),0),""),"")</f>
        <v>1</v>
      </c>
      <c r="S48" t="b">
        <f>+IFERROR(IF(COUNT(S$13:S17),ROUND(SUMIFS(S$13:S17,$F$13:$F17,"More than 1 percentage of shareholding",$E$13:$E17,$E48),0),""),"")&lt;=IFERROR(IF(COUNT(S$13:S17),ROUND(SUMIFS(S$13:S17,$F$13:$F17,"Category",$E$13:$E17,$E48),0),""),"")</f>
        <v>1</v>
      </c>
      <c r="T48" t="b">
        <f>+IFERROR(IF(COUNT(T$13:T17),ROUND(SUMIFS(T$13:T17,$F$13:$F17,"More than 1 percentage of shareholding",$E$13:$E17,$E48),0),""),"")&lt;=IFERROR(IF(COUNT(T$13:T17),ROUND(SUMIFS(T$13:T17,$F$13:$F17,"Category",$E$13:$E17,$E48),0),""),"")</f>
        <v>1</v>
      </c>
      <c r="U48" t="b">
        <f>+IFERROR(IF(COUNT(U$13:U17),ROUND(SUMIFS(U$13:U17,$F$13:$F17,"More than 1 percentage of shareholding",$E$13:$E17,$E48),0),""),"")&lt;=IFERROR(IF(COUNT(U$13:U17),ROUND(SUMIFS(U$13:U17,$F$13:$F17,"Category",$E$13:$E17,$E48),0),""),"")</f>
        <v>1</v>
      </c>
      <c r="V48" t="b">
        <f>+IFERROR(IF(COUNT(V$13:V17),ROUND(SUMIFS(V$13:V17,$F$13:$F17,"More than 1 percentage of shareholding",$E$13:$E17,$E48),0),""),"")&lt;=IFERROR(IF(COUNT(V$13:V17),ROUND(SUMIFS(V$13:V17,$F$13:$F17,"Category",$E$13:$E17,$E48),0),""),"")</f>
        <v>1</v>
      </c>
      <c r="W48" t="b">
        <f>+IFERROR(IF(COUNT(W$13:W17),ROUND(SUMIFS(W$13:W17,$F$13:$F17,"More than 1 percentage of shareholding",$E$13:$E17,$E48),0),""),"")&lt;=IFERROR(IF(COUNT(W$13:W17),ROUND(SUMIFS(W$13:W17,$F$13:$F17,"Category",$E$13:$E17,$E48),0),""),"")</f>
        <v>1</v>
      </c>
      <c r="X48" t="b">
        <f>+IFERROR(IF(COUNT(X$13:X17),ROUND(SUMIFS(X$13:X17,$F$13:$F17,"More than 1 percentage of shareholding",$E$13:$E17,$E48),0),""),"")&lt;=IFERROR(IF(COUNT(X$13:X17),ROUND(SUMIFS(X$13:X17,$F$13:$F17,"Category",$E$13:$E17,$E48),0),""),"")</f>
        <v>1</v>
      </c>
      <c r="Y48" t="b">
        <f>+IFERROR(IF(COUNT(Y$13:Y17),ROUND(SUMIFS(Y$13:Y17,$F$13:$F17,"More than 1 percentage of shareholding",$E$13:$E17,$E48),0),""),"")&lt;=IFERROR(IF(COUNT(Y$13:Y17),ROUND(SUMIFS(Y$13:Y17,$F$13:$F17,"Category",$E$13:$E17,$E48),0),""),"")</f>
        <v>1</v>
      </c>
      <c r="Z48" t="b">
        <f>+IFERROR(IF(COUNT(Z$13:Z17),ROUND(SUMIFS(Z$13:Z17,$F$13:$F17,"More than 1 percentage of shareholding",$E$13:$E17,$E48),0),""),"")&lt;=IFERROR(IF(COUNT(Z$13:Z17),ROUND(SUMIFS(Z$13:Z17,$F$13:$F17,"Category",$E$13:$E17,$E48),0),""),"")</f>
        <v>1</v>
      </c>
      <c r="AA48" t="b">
        <f>+IFERROR(IF(COUNT(AA$13:AA17),ROUND(SUMIFS(AA$13:AA17,$F$13:$F17,"More than 1 percentage of shareholding",$E$13:$E17,$E48),0),""),"")&lt;=IFERROR(IF(COUNT(AA$13:AA17),ROUND(SUMIFS(AA$13:AA17,$F$13:$F17,"Category",$E$13:$E17,$E48),0),""),"")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320</v>
      </c>
      <c r="F49" t="str">
        <f>IF(COUNTIF(E$13:E37,E49)&gt;=1,COUNTIFS(E$13:E37,E49,F$13:F37,"Category"),"")</f>
        <v/>
      </c>
      <c r="I49" t="b">
        <f>+IFERROR(IF(COUNT(I$13:I17),ROUND(SUMIFS(I$13:I17,$F$13:$F17,"More than 1 percentage of shareholding",$E$13:$E17,$E49),0),""),"")&lt;=IFERROR(IF(COUNT(I$13:I17),ROUND(SUMIFS(I$13:I17,$F$13:$F17,"Category",$E$13:$E17,$E49),0),""),"")</f>
        <v>1</v>
      </c>
      <c r="J49" t="b">
        <f>+IFERROR(IF(COUNT(J$13:J17),ROUND(SUMIFS(J$13:J17,$F$13:$F17,"More than 1 percentage of shareholding",$E$13:$E17,$E49),0),""),"")&lt;=IFERROR(IF(COUNT(J$13:J17),ROUND(SUMIFS(J$13:J17,$F$13:$F17,"Category",$E$13:$E17,$E49),0),""),"")</f>
        <v>1</v>
      </c>
      <c r="K49" t="b">
        <f>+IFERROR(IF(COUNT(K$13:K17),ROUND(SUMIFS(K$13:K17,$F$13:$F17,"More than 1 percentage of shareholding",$E$13:$E17,$E49),0),""),"")&lt;=IFERROR(IF(COUNT(K$13:K17),ROUND(SUMIFS(K$13:K17,$F$13:$F17,"Category",$E$13:$E17,$E49),0),""),"")</f>
        <v>1</v>
      </c>
      <c r="L49" t="b">
        <f>+IFERROR(IF(COUNT(L$13:L17),ROUND(SUMIFS(L$13:L17,$F$13:$F17,"More than 1 percentage of shareholding",$E$13:$E17,$E49),0),""),"")&lt;=IFERROR(IF(COUNT(L$13:L17),ROUND(SUMIFS(L$13:L17,$F$13:$F17,"Category",$E$13:$E17,$E49),0),""),"")</f>
        <v>1</v>
      </c>
      <c r="M49" t="b">
        <f>+IFERROR(IF(COUNT(M$13:M17),ROUND(SUMIFS(M$13:M17,$F$13:$F17,"More than 1 percentage of shareholding",$E$13:$E17,$E49),0),""),"")&lt;=IFERROR(IF(COUNT(M$13:M17),ROUND(SUMIFS(M$13:M17,$F$13:$F17,"Category",$E$13:$E17,$E49),0),""),"")</f>
        <v>1</v>
      </c>
      <c r="N49" t="b">
        <f>+IFERROR(IF(COUNT(N$13:N17),ROUND(SUMIFS(N$13:N17,$F$13:$F17,"More than 1 percentage of shareholding",$E$13:$E17,$E49),0),""),"")&lt;=IFERROR(IF(COUNT(N$13:N17),ROUND(SUMIFS(N$13:N17,$F$13:$F17,"Category",$E$13:$E17,$E49),0),""),"")</f>
        <v>1</v>
      </c>
      <c r="O49" t="b">
        <f>+IFERROR(IF(COUNT(O$13:O17),ROUND(SUMIFS(O$13:O17,$F$13:$F17,"More than 1 percentage of shareholding",$E$13:$E17,$E49),0),""),"")&lt;=IFERROR(IF(COUNT(O$13:O17),ROUND(SUMIFS(O$13:O17,$F$13:$F17,"Category",$E$13:$E17,$E49),0),""),"")</f>
        <v>1</v>
      </c>
      <c r="P49" t="b">
        <f>+IFERROR(IF(COUNT(P$13:P17),ROUND(SUMIFS(P$13:P17,$F$13:$F17,"More than 1 percentage of shareholding",$E$13:$E17,$E49),0),""),"")&lt;=IFERROR(IF(COUNT(P$13:P17),ROUND(SUMIFS(P$13:P17,$F$13:$F17,"Category",$E$13:$E17,$E49),0),""),"")</f>
        <v>1</v>
      </c>
      <c r="Q49" t="b">
        <f>+IFERROR(IF(COUNT(Q$13:Q17),ROUND(SUMIFS(Q$13:Q17,$F$13:$F17,"More than 1 percentage of shareholding",$E$13:$E17,$E49),0),""),"")&lt;=IFERROR(IF(COUNT(Q$13:Q17),ROUND(SUMIFS(Q$13:Q17,$F$13:$F17,"Category",$E$13:$E17,$E49),0),""),"")</f>
        <v>1</v>
      </c>
      <c r="R49" t="b">
        <f>+IFERROR(IF(COUNT(R$13:R17),ROUND(SUMIFS(R$13:R17,$F$13:$F17,"More than 1 percentage of shareholding",$E$13:$E17,$E49),0),""),"")&lt;=IFERROR(IF(COUNT(R$13:R17),ROUND(SUMIFS(R$13:R17,$F$13:$F17,"Category",$E$13:$E17,$E49),0),""),"")</f>
        <v>1</v>
      </c>
      <c r="S49" t="b">
        <f>+IFERROR(IF(COUNT(S$13:S17),ROUND(SUMIFS(S$13:S17,$F$13:$F17,"More than 1 percentage of shareholding",$E$13:$E17,$E49),0),""),"")&lt;=IFERROR(IF(COUNT(S$13:S17),ROUND(SUMIFS(S$13:S17,$F$13:$F17,"Category",$E$13:$E17,$E49),0),""),"")</f>
        <v>1</v>
      </c>
      <c r="T49" t="b">
        <f>+IFERROR(IF(COUNT(T$13:T17),ROUND(SUMIFS(T$13:T17,$F$13:$F17,"More than 1 percentage of shareholding",$E$13:$E17,$E49),0),""),"")&lt;=IFERROR(IF(COUNT(T$13:T17),ROUND(SUMIFS(T$13:T17,$F$13:$F17,"Category",$E$13:$E17,$E49),0),""),"")</f>
        <v>1</v>
      </c>
      <c r="U49" t="b">
        <f>+IFERROR(IF(COUNT(U$13:U17),ROUND(SUMIFS(U$13:U17,$F$13:$F17,"More than 1 percentage of shareholding",$E$13:$E17,$E49),0),""),"")&lt;=IFERROR(IF(COUNT(U$13:U17),ROUND(SUMIFS(U$13:U17,$F$13:$F17,"Category",$E$13:$E17,$E49),0),""),"")</f>
        <v>1</v>
      </c>
      <c r="V49" t="b">
        <f>+IFERROR(IF(COUNT(V$13:V17),ROUND(SUMIFS(V$13:V17,$F$13:$F17,"More than 1 percentage of shareholding",$E$13:$E17,$E49),0),""),"")&lt;=IFERROR(IF(COUNT(V$13:V17),ROUND(SUMIFS(V$13:V17,$F$13:$F17,"Category",$E$13:$E17,$E49),0),""),"")</f>
        <v>1</v>
      </c>
      <c r="W49" t="b">
        <f>+IFERROR(IF(COUNT(W$13:W17),ROUND(SUMIFS(W$13:W17,$F$13:$F17,"More than 1 percentage of shareholding",$E$13:$E17,$E49),0),""),"")&lt;=IFERROR(IF(COUNT(W$13:W17),ROUND(SUMIFS(W$13:W17,$F$13:$F17,"Category",$E$13:$E17,$E49),0),""),"")</f>
        <v>1</v>
      </c>
      <c r="X49" t="b">
        <f>+IFERROR(IF(COUNT(X$13:X17),ROUND(SUMIFS(X$13:X17,$F$13:$F17,"More than 1 percentage of shareholding",$E$13:$E17,$E49),0),""),"")&lt;=IFERROR(IF(COUNT(X$13:X17),ROUND(SUMIFS(X$13:X17,$F$13:$F17,"Category",$E$13:$E17,$E49),0),""),"")</f>
        <v>1</v>
      </c>
      <c r="Y49" t="b">
        <f>+IFERROR(IF(COUNT(Y$13:Y17),ROUND(SUMIFS(Y$13:Y17,$F$13:$F17,"More than 1 percentage of shareholding",$E$13:$E17,$E49),0),""),"")&lt;=IFERROR(IF(COUNT(Y$13:Y17),ROUND(SUMIFS(Y$13:Y17,$F$13:$F17,"Category",$E$13:$E17,$E49),0),""),"")</f>
        <v>1</v>
      </c>
      <c r="Z49" t="b">
        <f>+IFERROR(IF(COUNT(Z$13:Z17),ROUND(SUMIFS(Z$13:Z17,$F$13:$F17,"More than 1 percentage of shareholding",$E$13:$E17,$E49),0),""),"")&lt;=IFERROR(IF(COUNT(Z$13:Z17),ROUND(SUMIFS(Z$13:Z17,$F$13:$F17,"Category",$E$13:$E17,$E49),0),""),"")</f>
        <v>1</v>
      </c>
      <c r="AA49" t="b">
        <f>+IFERROR(IF(COUNT(AA$13:AA17),ROUND(SUMIFS(AA$13:AA17,$F$13:$F17,"More than 1 percentage of shareholding",$E$13:$E17,$E49),0),""),"")&lt;=IFERROR(IF(COUNT(AA$13:AA17),ROUND(SUMIFS(AA$13:AA17,$F$13:$F17,"Category",$E$13:$E17,$E49),0),""),"")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315</v>
      </c>
      <c r="F50" t="str">
        <f>IF(COUNTIF(E$13:E38,E50)&gt;=1,COUNTIFS(E$13:E38,E50,F$13:F38,"Category"),"")</f>
        <v/>
      </c>
      <c r="I50" t="b">
        <f>+IFERROR(IF(COUNT(I$13:I17),ROUND(SUMIFS(I$13:I17,$F$13:$F17,"More than 1 percentage of shareholding",$E$13:$E17,$E50),0),""),"")&lt;=IFERROR(IF(COUNT(I$13:I17),ROUND(SUMIFS(I$13:I17,$F$13:$F17,"Category",$E$13:$E17,$E50),0),""),"")</f>
        <v>1</v>
      </c>
      <c r="J50" t="b">
        <f>+IFERROR(IF(COUNT(J$13:J17),ROUND(SUMIFS(J$13:J17,$F$13:$F17,"More than 1 percentage of shareholding",$E$13:$E17,$E50),0),""),"")&lt;=IFERROR(IF(COUNT(J$13:J17),ROUND(SUMIFS(J$13:J17,$F$13:$F17,"Category",$E$13:$E17,$E50),0),""),"")</f>
        <v>1</v>
      </c>
      <c r="K50" t="b">
        <f>+IFERROR(IF(COUNT(K$13:K17),ROUND(SUMIFS(K$13:K17,$F$13:$F17,"More than 1 percentage of shareholding",$E$13:$E17,$E50),0),""),"")&lt;=IFERROR(IF(COUNT(K$13:K17),ROUND(SUMIFS(K$13:K17,$F$13:$F17,"Category",$E$13:$E17,$E50),0),""),"")</f>
        <v>1</v>
      </c>
      <c r="L50" t="b">
        <f>+IFERROR(IF(COUNT(L$13:L17),ROUND(SUMIFS(L$13:L17,$F$13:$F17,"More than 1 percentage of shareholding",$E$13:$E17,$E50),0),""),"")&lt;=IFERROR(IF(COUNT(L$13:L17),ROUND(SUMIFS(L$13:L17,$F$13:$F17,"Category",$E$13:$E17,$E50),0),""),"")</f>
        <v>1</v>
      </c>
      <c r="M50" t="b">
        <f>+IFERROR(IF(COUNT(M$13:M17),ROUND(SUMIFS(M$13:M17,$F$13:$F17,"More than 1 percentage of shareholding",$E$13:$E17,$E50),0),""),"")&lt;=IFERROR(IF(COUNT(M$13:M17),ROUND(SUMIFS(M$13:M17,$F$13:$F17,"Category",$E$13:$E17,$E50),0),""),"")</f>
        <v>1</v>
      </c>
      <c r="N50" t="b">
        <f>+IFERROR(IF(COUNT(N$13:N17),ROUND(SUMIFS(N$13:N17,$F$13:$F17,"More than 1 percentage of shareholding",$E$13:$E17,$E50),0),""),"")&lt;=IFERROR(IF(COUNT(N$13:N17),ROUND(SUMIFS(N$13:N17,$F$13:$F17,"Category",$E$13:$E17,$E50),0),""),"")</f>
        <v>1</v>
      </c>
      <c r="O50" t="b">
        <f>+IFERROR(IF(COUNT(O$13:O17),ROUND(SUMIFS(O$13:O17,$F$13:$F17,"More than 1 percentage of shareholding",$E$13:$E17,$E50),0),""),"")&lt;=IFERROR(IF(COUNT(O$13:O17),ROUND(SUMIFS(O$13:O17,$F$13:$F17,"Category",$E$13:$E17,$E50),0),""),"")</f>
        <v>1</v>
      </c>
      <c r="P50" t="b">
        <f>+IFERROR(IF(COUNT(P$13:P17),ROUND(SUMIFS(P$13:P17,$F$13:$F17,"More than 1 percentage of shareholding",$E$13:$E17,$E50),0),""),"")&lt;=IFERROR(IF(COUNT(P$13:P17),ROUND(SUMIFS(P$13:P17,$F$13:$F17,"Category",$E$13:$E17,$E50),0),""),"")</f>
        <v>1</v>
      </c>
      <c r="Q50" t="b">
        <f>+IFERROR(IF(COUNT(Q$13:Q17),ROUND(SUMIFS(Q$13:Q17,$F$13:$F17,"More than 1 percentage of shareholding",$E$13:$E17,$E50),0),""),"")&lt;=IFERROR(IF(COUNT(Q$13:Q17),ROUND(SUMIFS(Q$13:Q17,$F$13:$F17,"Category",$E$13:$E17,$E50),0),""),"")</f>
        <v>1</v>
      </c>
      <c r="R50" t="b">
        <f>+IFERROR(IF(COUNT(R$13:R17),ROUND(SUMIFS(R$13:R17,$F$13:$F17,"More than 1 percentage of shareholding",$E$13:$E17,$E50),0),""),"")&lt;=IFERROR(IF(COUNT(R$13:R17),ROUND(SUMIFS(R$13:R17,$F$13:$F17,"Category",$E$13:$E17,$E50),0),""),"")</f>
        <v>1</v>
      </c>
      <c r="S50" t="b">
        <f>+IFERROR(IF(COUNT(S$13:S17),ROUND(SUMIFS(S$13:S17,$F$13:$F17,"More than 1 percentage of shareholding",$E$13:$E17,$E50),0),""),"")&lt;=IFERROR(IF(COUNT(S$13:S17),ROUND(SUMIFS(S$13:S17,$F$13:$F17,"Category",$E$13:$E17,$E50),0),""),"")</f>
        <v>1</v>
      </c>
      <c r="T50" t="b">
        <f>+IFERROR(IF(COUNT(T$13:T17),ROUND(SUMIFS(T$13:T17,$F$13:$F17,"More than 1 percentage of shareholding",$E$13:$E17,$E50),0),""),"")&lt;=IFERROR(IF(COUNT(T$13:T17),ROUND(SUMIFS(T$13:T17,$F$13:$F17,"Category",$E$13:$E17,$E50),0),""),"")</f>
        <v>1</v>
      </c>
      <c r="U50" t="b">
        <f>+IFERROR(IF(COUNT(U$13:U17),ROUND(SUMIFS(U$13:U17,$F$13:$F17,"More than 1 percentage of shareholding",$E$13:$E17,$E50),0),""),"")&lt;=IFERROR(IF(COUNT(U$13:U17),ROUND(SUMIFS(U$13:U17,$F$13:$F17,"Category",$E$13:$E17,$E50),0),""),"")</f>
        <v>1</v>
      </c>
      <c r="V50" t="b">
        <f>+IFERROR(IF(COUNT(V$13:V17),ROUND(SUMIFS(V$13:V17,$F$13:$F17,"More than 1 percentage of shareholding",$E$13:$E17,$E50),0),""),"")&lt;=IFERROR(IF(COUNT(V$13:V17),ROUND(SUMIFS(V$13:V17,$F$13:$F17,"Category",$E$13:$E17,$E50),0),""),"")</f>
        <v>1</v>
      </c>
      <c r="W50" t="b">
        <f>+IFERROR(IF(COUNT(W$13:W17),ROUND(SUMIFS(W$13:W17,$F$13:$F17,"More than 1 percentage of shareholding",$E$13:$E17,$E50),0),""),"")&lt;=IFERROR(IF(COUNT(W$13:W17),ROUND(SUMIFS(W$13:W17,$F$13:$F17,"Category",$E$13:$E17,$E50),0),""),"")</f>
        <v>1</v>
      </c>
      <c r="X50" t="b">
        <f>+IFERROR(IF(COUNT(X$13:X17),ROUND(SUMIFS(X$13:X17,$F$13:$F17,"More than 1 percentage of shareholding",$E$13:$E17,$E50),0),""),"")&lt;=IFERROR(IF(COUNT(X$13:X17),ROUND(SUMIFS(X$13:X17,$F$13:$F17,"Category",$E$13:$E17,$E50),0),""),"")</f>
        <v>1</v>
      </c>
      <c r="Y50" t="b">
        <f>+IFERROR(IF(COUNT(Y$13:Y17),ROUND(SUMIFS(Y$13:Y17,$F$13:$F17,"More than 1 percentage of shareholding",$E$13:$E17,$E50),0),""),"")&lt;=IFERROR(IF(COUNT(Y$13:Y17),ROUND(SUMIFS(Y$13:Y17,$F$13:$F17,"Category",$E$13:$E17,$E50),0),""),"")</f>
        <v>1</v>
      </c>
      <c r="Z50" t="b">
        <f>+IFERROR(IF(COUNT(Z$13:Z17),ROUND(SUMIFS(Z$13:Z17,$F$13:$F17,"More than 1 percentage of shareholding",$E$13:$E17,$E50),0),""),"")&lt;=IFERROR(IF(COUNT(Z$13:Z17),ROUND(SUMIFS(Z$13:Z17,$F$13:$F17,"Category",$E$13:$E17,$E50),0),""),"")</f>
        <v>1</v>
      </c>
      <c r="AA50" t="b">
        <f>+IFERROR(IF(COUNT(AA$13:AA17),ROUND(SUMIFS(AA$13:AA17,$F$13:$F17,"More than 1 percentage of shareholding",$E$13:$E17,$E50),0),""),"")&lt;=IFERROR(IF(COUNT(AA$13:AA17),ROUND(SUMIFS(AA$13:AA17,$F$13:$F17,"Category",$E$13:$E17,$E50),0),""),"")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313</v>
      </c>
      <c r="F51" t="str">
        <f>IF(COUNTIF(E$13:E39,E51)&gt;=1,COUNTIFS(E$13:E39,E51,F$13:F39,"Category"),"")</f>
        <v/>
      </c>
      <c r="I51" t="b">
        <f>+IFERROR(IF(COUNT(I$13:I17),ROUND(SUMIFS(I$13:I17,$F$13:$F17,"More than 1 percentage of shareholding",$E$13:$E17,$E51),0),""),"")&lt;=IFERROR(IF(COUNT(I$13:I17),ROUND(SUMIFS(I$13:I17,$F$13:$F17,"Category",$E$13:$E17,$E51),0),""),"")</f>
        <v>1</v>
      </c>
      <c r="J51" t="b">
        <f>+IFERROR(IF(COUNT(J$13:J17),ROUND(SUMIFS(J$13:J17,$F$13:$F17,"More than 1 percentage of shareholding",$E$13:$E17,$E51),0),""),"")&lt;=IFERROR(IF(COUNT(J$13:J17),ROUND(SUMIFS(J$13:J17,$F$13:$F17,"Category",$E$13:$E17,$E51),0),""),"")</f>
        <v>1</v>
      </c>
      <c r="K51" t="b">
        <f>+IFERROR(IF(COUNT(K$13:K17),ROUND(SUMIFS(K$13:K17,$F$13:$F17,"More than 1 percentage of shareholding",$E$13:$E17,$E51),0),""),"")&lt;=IFERROR(IF(COUNT(K$13:K17),ROUND(SUMIFS(K$13:K17,$F$13:$F17,"Category",$E$13:$E17,$E51),0),""),"")</f>
        <v>1</v>
      </c>
      <c r="L51" t="b">
        <f>+IFERROR(IF(COUNT(L$13:L17),ROUND(SUMIFS(L$13:L17,$F$13:$F17,"More than 1 percentage of shareholding",$E$13:$E17,$E51),0),""),"")&lt;=IFERROR(IF(COUNT(L$13:L17),ROUND(SUMIFS(L$13:L17,$F$13:$F17,"Category",$E$13:$E17,$E51),0),""),"")</f>
        <v>1</v>
      </c>
      <c r="M51" t="b">
        <f>+IFERROR(IF(COUNT(M$13:M17),ROUND(SUMIFS(M$13:M17,$F$13:$F17,"More than 1 percentage of shareholding",$E$13:$E17,$E51),0),""),"")&lt;=IFERROR(IF(COUNT(M$13:M17),ROUND(SUMIFS(M$13:M17,$F$13:$F17,"Category",$E$13:$E17,$E51),0),""),"")</f>
        <v>1</v>
      </c>
      <c r="N51" t="b">
        <f>+IFERROR(IF(COUNT(N$13:N17),ROUND(SUMIFS(N$13:N17,$F$13:$F17,"More than 1 percentage of shareholding",$E$13:$E17,$E51),0),""),"")&lt;=IFERROR(IF(COUNT(N$13:N17),ROUND(SUMIFS(N$13:N17,$F$13:$F17,"Category",$E$13:$E17,$E51),0),""),"")</f>
        <v>1</v>
      </c>
      <c r="O51" t="b">
        <f>+IFERROR(IF(COUNT(O$13:O17),ROUND(SUMIFS(O$13:O17,$F$13:$F17,"More than 1 percentage of shareholding",$E$13:$E17,$E51),0),""),"")&lt;=IFERROR(IF(COUNT(O$13:O17),ROUND(SUMIFS(O$13:O17,$F$13:$F17,"Category",$E$13:$E17,$E51),0),""),"")</f>
        <v>1</v>
      </c>
      <c r="P51" t="b">
        <f>+IFERROR(IF(COUNT(P$13:P17),ROUND(SUMIFS(P$13:P17,$F$13:$F17,"More than 1 percentage of shareholding",$E$13:$E17,$E51),0),""),"")&lt;=IFERROR(IF(COUNT(P$13:P17),ROUND(SUMIFS(P$13:P17,$F$13:$F17,"Category",$E$13:$E17,$E51),0),""),"")</f>
        <v>1</v>
      </c>
      <c r="Q51" t="b">
        <f>+IFERROR(IF(COUNT(Q$13:Q17),ROUND(SUMIFS(Q$13:Q17,$F$13:$F17,"More than 1 percentage of shareholding",$E$13:$E17,$E51),0),""),"")&lt;=IFERROR(IF(COUNT(Q$13:Q17),ROUND(SUMIFS(Q$13:Q17,$F$13:$F17,"Category",$E$13:$E17,$E51),0),""),"")</f>
        <v>1</v>
      </c>
      <c r="R51" t="b">
        <f>+IFERROR(IF(COUNT(R$13:R17),ROUND(SUMIFS(R$13:R17,$F$13:$F17,"More than 1 percentage of shareholding",$E$13:$E17,$E51),0),""),"")&lt;=IFERROR(IF(COUNT(R$13:R17),ROUND(SUMIFS(R$13:R17,$F$13:$F17,"Category",$E$13:$E17,$E51),0),""),"")</f>
        <v>1</v>
      </c>
      <c r="S51" t="b">
        <f>+IFERROR(IF(COUNT(S$13:S17),ROUND(SUMIFS(S$13:S17,$F$13:$F17,"More than 1 percentage of shareholding",$E$13:$E17,$E51),0),""),"")&lt;=IFERROR(IF(COUNT(S$13:S17),ROUND(SUMIFS(S$13:S17,$F$13:$F17,"Category",$E$13:$E17,$E51),0),""),"")</f>
        <v>1</v>
      </c>
      <c r="T51" t="b">
        <f>+IFERROR(IF(COUNT(T$13:T17),ROUND(SUMIFS(T$13:T17,$F$13:$F17,"More than 1 percentage of shareholding",$E$13:$E17,$E51),0),""),"")&lt;=IFERROR(IF(COUNT(T$13:T17),ROUND(SUMIFS(T$13:T17,$F$13:$F17,"Category",$E$13:$E17,$E51),0),""),"")</f>
        <v>1</v>
      </c>
      <c r="U51" t="b">
        <f>+IFERROR(IF(COUNT(U$13:U17),ROUND(SUMIFS(U$13:U17,$F$13:$F17,"More than 1 percentage of shareholding",$E$13:$E17,$E51),0),""),"")&lt;=IFERROR(IF(COUNT(U$13:U17),ROUND(SUMIFS(U$13:U17,$F$13:$F17,"Category",$E$13:$E17,$E51),0),""),"")</f>
        <v>1</v>
      </c>
      <c r="V51" t="b">
        <f>+IFERROR(IF(COUNT(V$13:V17),ROUND(SUMIFS(V$13:V17,$F$13:$F17,"More than 1 percentage of shareholding",$E$13:$E17,$E51),0),""),"")&lt;=IFERROR(IF(COUNT(V$13:V17),ROUND(SUMIFS(V$13:V17,$F$13:$F17,"Category",$E$13:$E17,$E51),0),""),"")</f>
        <v>1</v>
      </c>
      <c r="W51" t="b">
        <f>+IFERROR(IF(COUNT(W$13:W17),ROUND(SUMIFS(W$13:W17,$F$13:$F17,"More than 1 percentage of shareholding",$E$13:$E17,$E51),0),""),"")&lt;=IFERROR(IF(COUNT(W$13:W17),ROUND(SUMIFS(W$13:W17,$F$13:$F17,"Category",$E$13:$E17,$E51),0),""),"")</f>
        <v>1</v>
      </c>
      <c r="X51" t="b">
        <f>+IFERROR(IF(COUNT(X$13:X17),ROUND(SUMIFS(X$13:X17,$F$13:$F17,"More than 1 percentage of shareholding",$E$13:$E17,$E51),0),""),"")&lt;=IFERROR(IF(COUNT(X$13:X17),ROUND(SUMIFS(X$13:X17,$F$13:$F17,"Category",$E$13:$E17,$E51),0),""),"")</f>
        <v>1</v>
      </c>
      <c r="Y51" t="b">
        <f>+IFERROR(IF(COUNT(Y$13:Y17),ROUND(SUMIFS(Y$13:Y17,$F$13:$F17,"More than 1 percentage of shareholding",$E$13:$E17,$E51),0),""),"")&lt;=IFERROR(IF(COUNT(Y$13:Y17),ROUND(SUMIFS(Y$13:Y17,$F$13:$F17,"Category",$E$13:$E17,$E51),0),""),"")</f>
        <v>1</v>
      </c>
      <c r="Z51" t="b">
        <f>+IFERROR(IF(COUNT(Z$13:Z17),ROUND(SUMIFS(Z$13:Z17,$F$13:$F17,"More than 1 percentage of shareholding",$E$13:$E17,$E51),0),""),"")&lt;=IFERROR(IF(COUNT(Z$13:Z17),ROUND(SUMIFS(Z$13:Z17,$F$13:$F17,"Category",$E$13:$E17,$E51),0),""),"")</f>
        <v>1</v>
      </c>
      <c r="AA51" t="b">
        <f>+IFERROR(IF(COUNT(AA$13:AA17),ROUND(SUMIFS(AA$13:AA17,$F$13:$F17,"More than 1 percentage of shareholding",$E$13:$E17,$E51),0),""),"")&lt;=IFERROR(IF(COUNT(AA$13:AA17),ROUND(SUMIFS(AA$13:AA17,$F$13:$F17,"Category",$E$13:$E17,$E51),0),""),"")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t="s">
        <v>368</v>
      </c>
      <c r="F52" t="str">
        <f>IF(COUNTIF(E$13:E40,E52)&gt;=1,COUNTIFS(E$13:E40,E52,F$13:F40,"Category"),"")</f>
        <v/>
      </c>
      <c r="I52" t="b">
        <f>+IFERROR(IF(COUNT(I$13:I17),ROUND(SUMIFS(I$13:I17,$F$13:$F17,"More than 1 percentage of shareholding",$E$13:$E17,$E52),0),""),"")&lt;=IFERROR(IF(COUNT(I$13:I17),ROUND(SUMIFS(I$13:I17,$F$13:$F17,"Category",$E$13:$E17,$E52),0),""),"")</f>
        <v>1</v>
      </c>
      <c r="J52" t="b">
        <f>+IFERROR(IF(COUNT(J$13:J17),ROUND(SUMIFS(J$13:J17,$F$13:$F17,"More than 1 percentage of shareholding",$E$13:$E17,$E52),0),""),"")&lt;=IFERROR(IF(COUNT(J$13:J17),ROUND(SUMIFS(J$13:J17,$F$13:$F17,"Category",$E$13:$E17,$E52),0),""),"")</f>
        <v>1</v>
      </c>
      <c r="K52" t="b">
        <f>+IFERROR(IF(COUNT(K$13:K17),ROUND(SUMIFS(K$13:K17,$F$13:$F17,"More than 1 percentage of shareholding",$E$13:$E17,$E52),0),""),"")&lt;=IFERROR(IF(COUNT(K$13:K17),ROUND(SUMIFS(K$13:K17,$F$13:$F17,"Category",$E$13:$E17,$E52),0),""),"")</f>
        <v>1</v>
      </c>
      <c r="L52" t="b">
        <f>+IFERROR(IF(COUNT(L$13:L17),ROUND(SUMIFS(L$13:L17,$F$13:$F17,"More than 1 percentage of shareholding",$E$13:$E17,$E52),0),""),"")&lt;=IFERROR(IF(COUNT(L$13:L17),ROUND(SUMIFS(L$13:L17,$F$13:$F17,"Category",$E$13:$E17,$E52),0),""),"")</f>
        <v>1</v>
      </c>
      <c r="M52" t="b">
        <f>+IFERROR(IF(COUNT(M$13:M17),ROUND(SUMIFS(M$13:M17,$F$13:$F17,"More than 1 percentage of shareholding",$E$13:$E17,$E52),0),""),"")&lt;=IFERROR(IF(COUNT(M$13:M17),ROUND(SUMIFS(M$13:M17,$F$13:$F17,"Category",$E$13:$E17,$E52),0),""),"")</f>
        <v>1</v>
      </c>
      <c r="N52" t="b">
        <f>+IFERROR(IF(COUNT(N$13:N17),ROUND(SUMIFS(N$13:N17,$F$13:$F17,"More than 1 percentage of shareholding",$E$13:$E17,$E52),0),""),"")&lt;=IFERROR(IF(COUNT(N$13:N17),ROUND(SUMIFS(N$13:N17,$F$13:$F17,"Category",$E$13:$E17,$E52),0),""),"")</f>
        <v>1</v>
      </c>
      <c r="O52" t="b">
        <f>+IFERROR(IF(COUNT(O$13:O17),ROUND(SUMIFS(O$13:O17,$F$13:$F17,"More than 1 percentage of shareholding",$E$13:$E17,$E52),0),""),"")&lt;=IFERROR(IF(COUNT(O$13:O17),ROUND(SUMIFS(O$13:O17,$F$13:$F17,"Category",$E$13:$E17,$E52),0),""),"")</f>
        <v>1</v>
      </c>
      <c r="P52" t="b">
        <f>+IFERROR(IF(COUNT(P$13:P17),ROUND(SUMIFS(P$13:P17,$F$13:$F17,"More than 1 percentage of shareholding",$E$13:$E17,$E52),0),""),"")&lt;=IFERROR(IF(COUNT(P$13:P17),ROUND(SUMIFS(P$13:P17,$F$13:$F17,"Category",$E$13:$E17,$E52),0),""),"")</f>
        <v>1</v>
      </c>
      <c r="Q52" t="b">
        <f>+IFERROR(IF(COUNT(Q$13:Q17),ROUND(SUMIFS(Q$13:Q17,$F$13:$F17,"More than 1 percentage of shareholding",$E$13:$E17,$E52),0),""),"")&lt;=IFERROR(IF(COUNT(Q$13:Q17),ROUND(SUMIFS(Q$13:Q17,$F$13:$F17,"Category",$E$13:$E17,$E52),0),""),"")</f>
        <v>1</v>
      </c>
      <c r="R52" t="b">
        <f>+IFERROR(IF(COUNT(R$13:R17),ROUND(SUMIFS(R$13:R17,$F$13:$F17,"More than 1 percentage of shareholding",$E$13:$E17,$E52),0),""),"")&lt;=IFERROR(IF(COUNT(R$13:R17),ROUND(SUMIFS(R$13:R17,$F$13:$F17,"Category",$E$13:$E17,$E52),0),""),"")</f>
        <v>1</v>
      </c>
      <c r="S52" t="b">
        <f>+IFERROR(IF(COUNT(S$13:S17),ROUND(SUMIFS(S$13:S17,$F$13:$F17,"More than 1 percentage of shareholding",$E$13:$E17,$E52),0),""),"")&lt;=IFERROR(IF(COUNT(S$13:S17),ROUND(SUMIFS(S$13:S17,$F$13:$F17,"Category",$E$13:$E17,$E52),0),""),"")</f>
        <v>1</v>
      </c>
      <c r="T52" t="b">
        <f>+IFERROR(IF(COUNT(T$13:T17),ROUND(SUMIFS(T$13:T17,$F$13:$F17,"More than 1 percentage of shareholding",$E$13:$E17,$E52),0),""),"")&lt;=IFERROR(IF(COUNT(T$13:T17),ROUND(SUMIFS(T$13:T17,$F$13:$F17,"Category",$E$13:$E17,$E52),0),""),"")</f>
        <v>1</v>
      </c>
      <c r="U52" t="b">
        <f>+IFERROR(IF(COUNT(U$13:U17),ROUND(SUMIFS(U$13:U17,$F$13:$F17,"More than 1 percentage of shareholding",$E$13:$E17,$E52),0),""),"")&lt;=IFERROR(IF(COUNT(U$13:U17),ROUND(SUMIFS(U$13:U17,$F$13:$F17,"Category",$E$13:$E17,$E52),0),""),"")</f>
        <v>1</v>
      </c>
      <c r="V52" t="b">
        <f>+IFERROR(IF(COUNT(V$13:V17),ROUND(SUMIFS(V$13:V17,$F$13:$F17,"More than 1 percentage of shareholding",$E$13:$E17,$E52),0),""),"")&lt;=IFERROR(IF(COUNT(V$13:V17),ROUND(SUMIFS(V$13:V17,$F$13:$F17,"Category",$E$13:$E17,$E52),0),""),"")</f>
        <v>1</v>
      </c>
      <c r="W52" t="b">
        <f>+IFERROR(IF(COUNT(W$13:W17),ROUND(SUMIFS(W$13:W17,$F$13:$F17,"More than 1 percentage of shareholding",$E$13:$E17,$E52),0),""),"")&lt;=IFERROR(IF(COUNT(W$13:W17),ROUND(SUMIFS(W$13:W17,$F$13:$F17,"Category",$E$13:$E17,$E52),0),""),"")</f>
        <v>1</v>
      </c>
      <c r="X52" t="b">
        <f>+IFERROR(IF(COUNT(X$13:X17),ROUND(SUMIFS(X$13:X17,$F$13:$F17,"More than 1 percentage of shareholding",$E$13:$E17,$E52),0),""),"")&lt;=IFERROR(IF(COUNT(X$13:X17),ROUND(SUMIFS(X$13:X17,$F$13:$F17,"Category",$E$13:$E17,$E52),0),""),"")</f>
        <v>1</v>
      </c>
      <c r="Y52" t="b">
        <f>+IFERROR(IF(COUNT(Y$13:Y17),ROUND(SUMIFS(Y$13:Y17,$F$13:$F17,"More than 1 percentage of shareholding",$E$13:$E17,$E52),0),""),"")&lt;=IFERROR(IF(COUNT(Y$13:Y17),ROUND(SUMIFS(Y$13:Y17,$F$13:$F17,"Category",$E$13:$E17,$E52),0),""),"")</f>
        <v>1</v>
      </c>
      <c r="Z52" t="b">
        <f>+IFERROR(IF(COUNT(Z$13:Z17),ROUND(SUMIFS(Z$13:Z17,$F$13:$F17,"More than 1 percentage of shareholding",$E$13:$E17,$E52),0),""),"")&lt;=IFERROR(IF(COUNT(Z$13:Z17),ROUND(SUMIFS(Z$13:Z17,$F$13:$F17,"Category",$E$13:$E17,$E52),0),""),"")</f>
        <v>1</v>
      </c>
      <c r="AA52" t="b">
        <f>+IFERROR(IF(COUNT(AA$13:AA17),ROUND(SUMIFS(AA$13:AA17,$F$13:$F17,"More than 1 percentage of shareholding",$E$13:$E17,$E52),0),""),"")&lt;=IFERROR(IF(COUNT(AA$13:AA17),ROUND(SUMIFS(AA$13:AA17,$F$13:$F17,"Category",$E$13:$E17,$E52),0),""),"")</f>
        <v>1</v>
      </c>
      <c r="AC52" t="b">
        <f ca="1">+IFERROR(IF(COUNT(AC$13:AC37),ROUND(SUMIFS(AC$13:AC37,$F$13:$F37,"More than 1 percentage of shareholding",$E$13:$E37,$E52),0),""),"")&lt;=IFERROR(IF(COUNT(AC$13:AC37),ROUND(SUMIFS(AC$13:AC37,$F$13:$F37,"Category",$E$13:$E37,$E52),0),""),"")</f>
        <v>1</v>
      </c>
      <c r="AD52" t="b">
        <f ca="1">+IFERROR(IF(COUNT(AD$13:AD37),ROUND(SUMIFS(AD$13:AD37,$F$13:$F37,"More than 1 percentage of shareholding",$E$13:$E37,$E52),0),""),"")&lt;=IFERROR(IF(COUNT(AD$13:AD37),ROUND(SUMIFS(AD$13:AD37,$F$13:$F37,"Category",$E$13:$E37,$E52),0),""),"")</f>
        <v>1</v>
      </c>
      <c r="AE52" t="b">
        <f ca="1">+IFERROR(IF(COUNT(AE$13:AE37),ROUND(SUMIFS(AE$13:AE37,$F$13:$F37,"More than 1 percentage of shareholding",$E$13:$E37,$E52),0),""),"")&lt;=IFERROR(IF(COUNT(AE$13:AE37),ROUND(SUMIFS(AE$13:AE37,$F$13:$F37,"Category",$E$13:$E37,$E52),0),""),"")</f>
        <v>1</v>
      </c>
    </row>
    <row r="53" spans="5:31" hidden="1">
      <c r="E53" s="368"/>
    </row>
  </sheetData>
  <sheetProtection algorithmName="SHA-512" hashValue="Q7as5XbCWRw08EcoVMo8mg5R4AoHAtuJfWHtljcMyYaYIVuLlcD4jI9tqcfIckoOH8gc8DdhgmgaLAy8KjtHXA==" saltValue="PQ7xbzMMgAkLEvsBwffQbw==" spinCount="100000"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AA16">
      <formula1>M13</formula1>
    </dataValidation>
    <dataValidation type="whole" operator="greaterThanOrEqual" allowBlank="1" showInputMessage="1" showErrorMessage="1" sqref="O13:P13 S13:U13 I13:L13 S15:U16 I15:L16 O15:P16">
      <formula1>0</formula1>
    </dataValidation>
    <dataValidation type="textLength" operator="equal" allowBlank="1" showInputMessage="1" showErrorMessage="1" prompt="[A-Z][A-Z][A-Z][A-Z][A-Z][0-9][0-9][0-9][0-9][A-Z]_x000a__x000a_In absence of PAN write : ZZZZZ9999Z" sqref="H13 H15:H16">
      <formula1>10</formula1>
    </dataValidation>
    <dataValidation type="list" allowBlank="1" showInputMessage="1" showErrorMessage="1" sqref="F13 F15:F16">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AC16">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AD16">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AE16">
      <formula1>M13</formula1>
    </dataValidation>
    <dataValidation type="whole" operator="lessThanOrEqual" allowBlank="1" showInputMessage="1" showErrorMessage="1" sqref="Y13 Y15:Y16">
      <formula1>M13</formula1>
    </dataValidation>
    <dataValidation type="list" allowBlank="1" showInputMessage="1" showErrorMessage="1" sqref="E13 E15:E16">
      <formula1>$AG$1:$BA$1</formula1>
    </dataValidation>
  </dataValidations>
  <hyperlinks>
    <hyperlink ref="H18" location="'Shareholding Pattern'!F69" display="Total"/>
    <hyperlink ref="G18" location="'Shareholding Pattern'!F69" display="Click here to go back"/>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mc:AlternateContent xmlns:mc="http://schemas.openxmlformats.org/markup-compatibility/2006">
          <mc:Choice Requires="x14">
            <control shapeId="51202" r:id="rId5" name="Button 2">
              <controlPr defaultSize="0" print="0" autoFill="0" autoPict="0" macro="[0]!opentextblock">
                <anchor moveWithCells="1" sizeWithCells="1">
                  <from>
                    <xdr:col>27</xdr:col>
                    <xdr:colOff>66675</xdr:colOff>
                    <xdr:row>15</xdr:row>
                    <xdr:rowOff>66675</xdr:rowOff>
                  </from>
                  <to>
                    <xdr:col>27</xdr:col>
                    <xdr:colOff>1314450</xdr:colOff>
                    <xdr:row>15</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opLeftCell="C7" workbookViewId="0">
      <selection activeCell="D15" sqref="D15:F15"/>
    </sheetView>
  </sheetViews>
  <sheetFormatPr defaultColWidth="0" defaultRowHeight="15"/>
  <cols>
    <col min="1" max="2" width="2.7109375" hidden="1" customWidth="1"/>
    <col min="3" max="3" width="5.7109375" customWidth="1"/>
    <col min="4" max="4" width="72.140625" customWidth="1"/>
    <col min="5" max="5" width="24.140625" customWidth="1"/>
    <col min="6" max="6" width="18.140625" customWidth="1"/>
    <col min="7" max="7" width="5.7109375" customWidth="1"/>
    <col min="8" max="8" width="5.7109375" hidden="1" customWidth="1"/>
    <col min="9" max="10" width="1" hidden="1"/>
    <col min="11" max="14" width="2.7109375" hidden="1"/>
    <col min="15" max="16383" width="10.140625" hidden="1"/>
    <col min="16384" max="16384" width="1" hidden="1"/>
  </cols>
  <sheetData>
    <row r="1" spans="4:14" hidden="1"/>
    <row r="2" spans="4:14" hidden="1">
      <c r="E2" t="s">
        <v>764</v>
      </c>
      <c r="F2" t="s">
        <v>765</v>
      </c>
      <c r="G2" t="s">
        <v>767</v>
      </c>
    </row>
    <row r="3" spans="4:14" hidden="1"/>
    <row r="4" spans="4:14" hidden="1"/>
    <row r="5" spans="4:14" hidden="1"/>
    <row r="6" spans="4:14" hidden="1"/>
    <row r="7" spans="4:14" ht="30" customHeight="1"/>
    <row r="8" spans="4:14" ht="30" customHeight="1">
      <c r="D8" s="603" t="s">
        <v>757</v>
      </c>
      <c r="E8" s="604"/>
      <c r="F8" s="605"/>
      <c r="G8" s="248"/>
    </row>
    <row r="9" spans="4:14" ht="24.95" customHeight="1">
      <c r="D9" s="243" t="s">
        <v>104</v>
      </c>
      <c r="E9" s="243" t="s">
        <v>773</v>
      </c>
      <c r="F9" s="243" t="s">
        <v>765</v>
      </c>
      <c r="G9" s="249"/>
    </row>
    <row r="10" spans="4:14" ht="20.100000000000001" customHeight="1">
      <c r="D10" s="196" t="s">
        <v>758</v>
      </c>
      <c r="E10" s="245">
        <v>100</v>
      </c>
      <c r="F10" s="246">
        <v>0</v>
      </c>
      <c r="G10" s="250"/>
      <c r="K10">
        <v>0</v>
      </c>
      <c r="L10">
        <v>0</v>
      </c>
      <c r="M10">
        <v>0</v>
      </c>
      <c r="N10">
        <v>0</v>
      </c>
    </row>
    <row r="11" spans="4:14" ht="20.100000000000001" customHeight="1">
      <c r="D11" s="197" t="s">
        <v>759</v>
      </c>
      <c r="E11" s="245">
        <v>100</v>
      </c>
      <c r="F11" s="245">
        <v>0</v>
      </c>
      <c r="G11" s="250"/>
      <c r="K11">
        <v>0</v>
      </c>
      <c r="L11">
        <v>0</v>
      </c>
      <c r="M11">
        <v>0</v>
      </c>
      <c r="N11">
        <v>0</v>
      </c>
    </row>
    <row r="12" spans="4:14" ht="20.100000000000001" customHeight="1">
      <c r="D12" s="197" t="s">
        <v>760</v>
      </c>
      <c r="E12" s="245">
        <v>100</v>
      </c>
      <c r="F12" s="245">
        <v>0</v>
      </c>
      <c r="G12" s="250"/>
      <c r="K12">
        <v>0</v>
      </c>
      <c r="L12">
        <v>0</v>
      </c>
      <c r="M12">
        <v>0</v>
      </c>
      <c r="N12">
        <v>0</v>
      </c>
    </row>
    <row r="13" spans="4:14">
      <c r="D13" s="197" t="s">
        <v>761</v>
      </c>
      <c r="E13" s="245">
        <v>100</v>
      </c>
      <c r="F13" s="245">
        <v>0</v>
      </c>
      <c r="G13" s="250"/>
      <c r="K13">
        <v>0</v>
      </c>
      <c r="L13">
        <v>0</v>
      </c>
      <c r="M13">
        <v>0</v>
      </c>
      <c r="N13">
        <v>0</v>
      </c>
    </row>
    <row r="14" spans="4:14" ht="21.75" customHeight="1">
      <c r="D14" s="198" t="s">
        <v>762</v>
      </c>
      <c r="E14" s="247">
        <v>100</v>
      </c>
      <c r="F14" s="247">
        <v>0</v>
      </c>
      <c r="G14" s="250"/>
      <c r="K14">
        <v>0</v>
      </c>
      <c r="L14">
        <v>0</v>
      </c>
      <c r="M14">
        <v>0</v>
      </c>
      <c r="N14">
        <v>0</v>
      </c>
    </row>
    <row r="15" spans="4:14" ht="91.5" customHeight="1">
      <c r="D15" s="607" t="s">
        <v>772</v>
      </c>
      <c r="E15" s="608"/>
      <c r="F15" s="609"/>
    </row>
    <row r="16" spans="4:14" ht="15" customHeight="1">
      <c r="D16" s="606"/>
      <c r="E16" s="606"/>
      <c r="F16" s="63"/>
    </row>
  </sheetData>
  <sheetProtection algorithmName="SHA-512" hashValue="Xw0TQVYL3XhfxcAbP1FdsTHfdDm3l3HskhoWyLlNeUzxvqNqILlsl3NHsw924Z5LoFXC0Rycbx9KNdc/LstaFw==" saltValue="Db8r0lj8/HUBsZY3FQb8Rg=="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7109375" hidden="1" customWidth="1"/>
    <col min="2" max="2" width="2.28515625" customWidth="1"/>
    <col min="3" max="3" width="8.710937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1" width="20.7109375" hidden="1" customWidth="1"/>
    <col min="22" max="22" width="20.7109375" customWidth="1"/>
    <col min="23" max="23" width="25.7109375" customWidth="1"/>
    <col min="24" max="25" width="20.7109375" hidden="1" customWidth="1"/>
    <col min="26" max="27" width="20.7109375" customWidth="1"/>
    <col min="28" max="28" width="5.7109375" customWidth="1"/>
    <col min="29" max="30" width="5.710937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815</v>
      </c>
      <c r="T2" t="s">
        <v>909</v>
      </c>
      <c r="U2" t="s">
        <v>817</v>
      </c>
      <c r="V2" t="s">
        <v>813</v>
      </c>
      <c r="W2" t="s">
        <v>814</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610" t="s">
        <v>111</v>
      </c>
      <c r="D9" s="590" t="s">
        <v>31</v>
      </c>
      <c r="E9" s="542" t="s">
        <v>116</v>
      </c>
      <c r="F9" s="542" t="s">
        <v>114</v>
      </c>
      <c r="G9" s="542" t="s">
        <v>1</v>
      </c>
      <c r="H9" s="542" t="s">
        <v>346</v>
      </c>
      <c r="I9" s="542" t="s">
        <v>3</v>
      </c>
      <c r="J9" s="542" t="s">
        <v>4</v>
      </c>
      <c r="K9" s="542" t="s">
        <v>5</v>
      </c>
      <c r="L9" s="542" t="s">
        <v>6</v>
      </c>
      <c r="M9" s="542" t="s">
        <v>7</v>
      </c>
      <c r="N9" s="542" t="s">
        <v>8</v>
      </c>
      <c r="O9" s="542"/>
      <c r="P9" s="542"/>
      <c r="Q9" s="542"/>
      <c r="R9" s="559" t="s">
        <v>788</v>
      </c>
      <c r="S9" s="538" t="s">
        <v>811</v>
      </c>
      <c r="T9" s="538" t="s">
        <v>900</v>
      </c>
      <c r="U9" s="559" t="s">
        <v>807</v>
      </c>
      <c r="V9" s="538" t="s">
        <v>782</v>
      </c>
      <c r="W9" s="570" t="s">
        <v>783</v>
      </c>
      <c r="X9" s="542" t="s">
        <v>784</v>
      </c>
      <c r="Y9" s="542"/>
      <c r="Z9" s="590" t="s">
        <v>11</v>
      </c>
      <c r="AA9" s="590" t="s">
        <v>404</v>
      </c>
    </row>
    <row r="10" spans="3:32" ht="31.5" customHeight="1">
      <c r="C10" s="611"/>
      <c r="D10" s="591"/>
      <c r="E10" s="542"/>
      <c r="F10" s="542"/>
      <c r="G10" s="542"/>
      <c r="H10" s="542"/>
      <c r="I10" s="542"/>
      <c r="J10" s="542"/>
      <c r="K10" s="542"/>
      <c r="L10" s="542"/>
      <c r="M10" s="542"/>
      <c r="N10" s="542" t="s">
        <v>12</v>
      </c>
      <c r="O10" s="542"/>
      <c r="P10" s="542"/>
      <c r="Q10" s="542" t="s">
        <v>13</v>
      </c>
      <c r="R10" s="559"/>
      <c r="S10" s="539"/>
      <c r="T10" s="539"/>
      <c r="U10" s="559"/>
      <c r="V10" s="539"/>
      <c r="W10" s="570"/>
      <c r="X10" s="542"/>
      <c r="Y10" s="542"/>
      <c r="Z10" s="591"/>
      <c r="AA10" s="591"/>
    </row>
    <row r="11" spans="3:32" ht="78.75" customHeight="1">
      <c r="C11" s="612"/>
      <c r="D11" s="541"/>
      <c r="E11" s="542"/>
      <c r="F11" s="542"/>
      <c r="G11" s="542"/>
      <c r="H11" s="542"/>
      <c r="I11" s="542"/>
      <c r="J11" s="542"/>
      <c r="K11" s="542"/>
      <c r="L11" s="542"/>
      <c r="M11" s="542"/>
      <c r="N11" s="24" t="s">
        <v>14</v>
      </c>
      <c r="O11" s="24" t="s">
        <v>789</v>
      </c>
      <c r="P11" s="24" t="s">
        <v>16</v>
      </c>
      <c r="Q11" s="542"/>
      <c r="R11" s="559"/>
      <c r="S11" s="540"/>
      <c r="T11" s="540"/>
      <c r="U11" s="559"/>
      <c r="V11" s="540"/>
      <c r="W11" s="570"/>
      <c r="X11" s="50" t="s">
        <v>17</v>
      </c>
      <c r="Y11" s="50" t="s">
        <v>18</v>
      </c>
      <c r="Z11" s="541"/>
      <c r="AA11" s="541"/>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911</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algorithmName="SHA-512" hashValue="xqJi1RXwJMXBizzBzp0Wj0+rKpfYHa7C1XRizSUcEagAj99Kd4lhfb6QRwEln4We0zr1IaA+XfBHyDHwbXEIKA==" saltValue="E6o0BiINKWC/05jVbvot3A==" spinCount="100000"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formula1>L13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T13 I13:K13 N13:O13">
      <formula1>0</formula1>
    </dataValidation>
    <dataValidation type="list" allowBlank="1" showInputMessage="1" showErrorMessage="1" sqref="D13">
      <formula1>$AE$2:$AE$7</formula1>
    </dataValidation>
    <dataValidation type="whole" operator="lessThanOrEqual" allowBlank="1" showInputMessage="1" showErrorMessage="1" sqref="X13">
      <formula1>L13</formula1>
    </dataValidation>
  </dataValidations>
  <hyperlinks>
    <hyperlink ref="G16" location="'Shareholding Pattern'!F75" display="Total"/>
    <hyperlink ref="F16" location="'Shareholding Pattern'!F75" display="Click here to go back"/>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7109375" hidden="1" customWidth="1"/>
    <col min="3" max="3" width="2.28515625" customWidth="1"/>
    <col min="4" max="4" width="8.710937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6" width="20.7109375" customWidth="1"/>
    <col min="27" max="27" width="5.7109375" customWidth="1"/>
    <col min="28" max="30" width="5.710937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row>
    <row r="3" spans="4:32" hidden="1"/>
    <row r="4" spans="4:32" hidden="1"/>
    <row r="5" spans="4:32" hidden="1"/>
    <row r="6" spans="4:32" hidden="1"/>
    <row r="9" spans="4:32" ht="39.950000000000003" customHeight="1">
      <c r="D9" s="590" t="s">
        <v>111</v>
      </c>
      <c r="E9" s="542" t="s">
        <v>114</v>
      </c>
      <c r="F9" s="542" t="s">
        <v>1</v>
      </c>
      <c r="G9" s="542" t="s">
        <v>346</v>
      </c>
      <c r="H9" s="542" t="s">
        <v>3</v>
      </c>
      <c r="I9" s="542" t="s">
        <v>4</v>
      </c>
      <c r="J9" s="542" t="s">
        <v>5</v>
      </c>
      <c r="K9" s="542" t="s">
        <v>6</v>
      </c>
      <c r="L9" s="542" t="s">
        <v>7</v>
      </c>
      <c r="M9" s="542" t="s">
        <v>8</v>
      </c>
      <c r="N9" s="542"/>
      <c r="O9" s="542"/>
      <c r="P9" s="542"/>
      <c r="Q9" s="559" t="s">
        <v>788</v>
      </c>
      <c r="R9" s="538" t="s">
        <v>811</v>
      </c>
      <c r="S9" s="538" t="s">
        <v>900</v>
      </c>
      <c r="T9" s="559" t="s">
        <v>807</v>
      </c>
      <c r="U9" s="538" t="s">
        <v>782</v>
      </c>
      <c r="V9" s="570" t="s">
        <v>783</v>
      </c>
      <c r="W9" s="542" t="s">
        <v>784</v>
      </c>
      <c r="X9" s="542"/>
      <c r="Y9" s="542" t="s">
        <v>11</v>
      </c>
      <c r="Z9" s="542" t="s">
        <v>404</v>
      </c>
    </row>
    <row r="10" spans="4:32" ht="39.950000000000003" customHeight="1">
      <c r="D10" s="591"/>
      <c r="E10" s="542"/>
      <c r="F10" s="542"/>
      <c r="G10" s="542"/>
      <c r="H10" s="542"/>
      <c r="I10" s="542"/>
      <c r="J10" s="542"/>
      <c r="K10" s="542"/>
      <c r="L10" s="542"/>
      <c r="M10" s="542" t="s">
        <v>12</v>
      </c>
      <c r="N10" s="542"/>
      <c r="O10" s="542"/>
      <c r="P10" s="542" t="s">
        <v>13</v>
      </c>
      <c r="Q10" s="559"/>
      <c r="R10" s="539"/>
      <c r="S10" s="539"/>
      <c r="T10" s="559"/>
      <c r="U10" s="539"/>
      <c r="V10" s="570"/>
      <c r="W10" s="542"/>
      <c r="X10" s="542"/>
      <c r="Y10" s="542"/>
      <c r="Z10" s="542"/>
    </row>
    <row r="11" spans="4:32" ht="54.95" customHeight="1">
      <c r="D11" s="541"/>
      <c r="E11" s="542"/>
      <c r="F11" s="542"/>
      <c r="G11" s="542"/>
      <c r="H11" s="542"/>
      <c r="I11" s="542"/>
      <c r="J11" s="542"/>
      <c r="K11" s="542"/>
      <c r="L11" s="542"/>
      <c r="M11" s="24" t="s">
        <v>14</v>
      </c>
      <c r="N11" s="24" t="s">
        <v>789</v>
      </c>
      <c r="O11" s="24" t="s">
        <v>16</v>
      </c>
      <c r="P11" s="542"/>
      <c r="Q11" s="559"/>
      <c r="R11" s="540"/>
      <c r="S11" s="540"/>
      <c r="T11" s="559"/>
      <c r="U11" s="540"/>
      <c r="V11" s="570"/>
      <c r="W11" s="50" t="s">
        <v>17</v>
      </c>
      <c r="X11" s="50" t="s">
        <v>18</v>
      </c>
      <c r="Y11" s="542"/>
      <c r="Z11" s="542"/>
    </row>
    <row r="12" spans="4:32" ht="17.25" customHeight="1">
      <c r="D12" s="66" t="s">
        <v>312</v>
      </c>
      <c r="E12" s="358" t="s">
        <v>774</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911</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rQNSfL1EPDfTHgXt5TdqbplYV3uEQnHbDXYyuLtRibARxuRSO7OkjVjfuDkJ2zIQ3ZerFBq0Ap7Is7+/unxw+g==" saltValue="g67CvDXtjSf+VTXnY+Bb3w==" spinCount="100000"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sqref="W13">
      <formula1>K13</formula1>
    </dataValidation>
  </dataValidations>
  <hyperlinks>
    <hyperlink ref="F16" location="'Shareholding Pattern'!F76" display="Total"/>
    <hyperlink ref="E16" location="'Shareholding Pattern'!F76" display="Click here to go back"/>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3" customWidth="1"/>
    <col min="10" max="10" width="2.710937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47" t="s">
        <v>351</v>
      </c>
      <c r="F9" s="548"/>
      <c r="G9" s="548"/>
      <c r="H9" s="548"/>
      <c r="I9" s="549"/>
      <c r="J9" s="16"/>
    </row>
    <row r="10" spans="5:10">
      <c r="E10" s="590" t="s">
        <v>111</v>
      </c>
      <c r="F10" s="590" t="s">
        <v>118</v>
      </c>
      <c r="G10" s="590" t="s">
        <v>119</v>
      </c>
      <c r="H10" s="590" t="s">
        <v>304</v>
      </c>
      <c r="I10" s="590" t="s">
        <v>305</v>
      </c>
      <c r="J10" s="16"/>
    </row>
    <row r="11" spans="5:10">
      <c r="E11" s="613"/>
      <c r="F11" s="591"/>
      <c r="G11" s="591"/>
      <c r="H11" s="591"/>
      <c r="I11" s="591"/>
      <c r="J11" s="16"/>
    </row>
    <row r="12" spans="5:10">
      <c r="E12" s="614"/>
      <c r="F12" s="541"/>
      <c r="G12" s="541"/>
      <c r="H12" s="541"/>
      <c r="I12" s="541"/>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h8Z3SN/8E/d/Jx8Iv51bENXiMXjbH5ubh2/CSotI0cNC/qIIMq/2nUbifPZI5y74dIW3dwlTK6kVlUUhdGHbAA==" saltValue="zHT53xDJ8q2TxV0OSJj+P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E87"/>
  <sheetViews>
    <sheetView workbookViewId="0"/>
  </sheetViews>
  <sheetFormatPr defaultRowHeight="15"/>
  <sheetData>
    <row r="1" spans="2:5">
      <c r="B1" s="211" t="s">
        <v>929</v>
      </c>
      <c r="E1">
        <v>2</v>
      </c>
    </row>
    <row r="2" spans="2:5">
      <c r="B2" s="211" t="s">
        <v>929</v>
      </c>
    </row>
    <row r="3" spans="2:5">
      <c r="B3" s="211"/>
    </row>
    <row r="4" spans="2:5">
      <c r="B4" s="211"/>
    </row>
    <row r="5" spans="2:5">
      <c r="B5" s="211"/>
    </row>
    <row r="6" spans="2:5">
      <c r="B6" s="211"/>
    </row>
    <row r="7" spans="2:5">
      <c r="B7" s="211"/>
    </row>
    <row r="8" spans="2:5">
      <c r="B8" s="211"/>
    </row>
    <row r="9" spans="2:5">
      <c r="B9" s="211"/>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58"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617" t="s">
        <v>348</v>
      </c>
      <c r="E9" s="618"/>
      <c r="F9" s="618"/>
      <c r="G9" s="618"/>
      <c r="H9" s="619"/>
    </row>
    <row r="10" spans="4:9">
      <c r="D10" s="590" t="s">
        <v>111</v>
      </c>
      <c r="E10" s="590" t="s">
        <v>493</v>
      </c>
      <c r="F10" s="590" t="s">
        <v>120</v>
      </c>
      <c r="G10" s="590" t="s">
        <v>121</v>
      </c>
      <c r="H10" s="590" t="s">
        <v>122</v>
      </c>
    </row>
    <row r="11" spans="4:9">
      <c r="D11" s="615"/>
      <c r="E11" s="615"/>
      <c r="F11" s="591"/>
      <c r="G11" s="591"/>
      <c r="H11" s="591"/>
    </row>
    <row r="12" spans="4:9">
      <c r="D12" s="616"/>
      <c r="E12" s="616"/>
      <c r="F12" s="541"/>
      <c r="G12" s="541"/>
      <c r="H12" s="541"/>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58"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47" t="s">
        <v>349</v>
      </c>
      <c r="F9" s="548"/>
      <c r="G9" s="548"/>
      <c r="H9" s="548"/>
      <c r="I9" s="76"/>
    </row>
    <row r="10" spans="5:9">
      <c r="E10" s="590" t="s">
        <v>111</v>
      </c>
      <c r="F10" s="590" t="s">
        <v>118</v>
      </c>
      <c r="G10" s="590" t="s">
        <v>119</v>
      </c>
      <c r="H10" s="590" t="s">
        <v>123</v>
      </c>
      <c r="I10" s="620" t="s">
        <v>306</v>
      </c>
    </row>
    <row r="11" spans="5:9">
      <c r="E11" s="615"/>
      <c r="F11" s="591"/>
      <c r="G11" s="591"/>
      <c r="H11" s="591"/>
      <c r="I11" s="621"/>
    </row>
    <row r="12" spans="5:9">
      <c r="E12" s="616"/>
      <c r="F12" s="541"/>
      <c r="G12" s="541"/>
      <c r="H12" s="541"/>
      <c r="I12" s="622"/>
    </row>
    <row r="13" spans="5:9" hidden="1">
      <c r="E13" s="48"/>
      <c r="F13" s="12"/>
      <c r="G13" s="74"/>
      <c r="H13" s="74"/>
      <c r="I13" s="77"/>
    </row>
    <row r="14" spans="5:9" ht="24.75" customHeight="1">
      <c r="E14" s="1"/>
      <c r="F14" s="31"/>
      <c r="G14" s="31"/>
      <c r="H14" s="31"/>
      <c r="I14" s="156" t="s">
        <v>367</v>
      </c>
    </row>
  </sheetData>
  <sheetProtection algorithmName="SHA-512" hashValue="bowEPv4BtoVXrrAg6/egJd5O1Uym0p9KAk3IamXoQRacDwY5nb+l2zve9ThRQ8JqSDBy42A3rjt2AQJqsdL0ZA==" saltValue="qloYhDKTtHwJTB8mGPd4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Sakshi</cp:lastModifiedBy>
  <cp:lastPrinted>2026-05-04T06:35:03Z</cp:lastPrinted>
  <dcterms:created xsi:type="dcterms:W3CDTF">2015-12-16T12:56:50Z</dcterms:created>
  <dcterms:modified xsi:type="dcterms:W3CDTF">2026-05-04T06:42:38Z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